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g-dt-cco\Revisão Metodologia APPE\Protocolo_Conselho_Diretor\"/>
    </mc:Choice>
  </mc:AlternateContent>
  <xr:revisionPtr revIDLastSave="0" documentId="13_ncr:1_{193BF2FD-7975-44DE-A992-B9D58E3B272F}" xr6:coauthVersionLast="36" xr6:coauthVersionMax="36" xr10:uidLastSave="{00000000-0000-0000-0000-000000000000}"/>
  <bookViews>
    <workbookView xWindow="-120" yWindow="-120" windowWidth="20730" windowHeight="11160" tabRatio="526" xr2:uid="{00000000-000D-0000-FFFF-FFFF00000000}"/>
  </bookViews>
  <sheets>
    <sheet name="ADM  SEM Desoneração  " sheetId="6" r:id="rId1"/>
    <sheet name="ADM COM Desoneração" sheetId="8" r:id="rId2"/>
    <sheet name="Equip Indiretos" sheetId="7" r:id="rId3"/>
  </sheets>
  <definedNames>
    <definedName name="_xlnm.Print_Titles" localSheetId="0">'ADM  SEM Desoneração  '!$A:$F</definedName>
  </definedNames>
  <calcPr calcId="191029"/>
</workbook>
</file>

<file path=xl/calcChain.xml><?xml version="1.0" encoding="utf-8"?>
<calcChain xmlns="http://schemas.openxmlformats.org/spreadsheetml/2006/main">
  <c r="C40" i="6" l="1"/>
  <c r="C40" i="8"/>
  <c r="C39" i="8"/>
  <c r="E40" i="8"/>
  <c r="E39" i="8"/>
  <c r="E38" i="8"/>
  <c r="E31" i="8"/>
  <c r="E32" i="8"/>
  <c r="E33" i="8"/>
  <c r="E34" i="8"/>
  <c r="E35" i="8"/>
  <c r="E36" i="8"/>
  <c r="E30" i="8"/>
  <c r="E22" i="8"/>
  <c r="E23" i="8"/>
  <c r="E24" i="8"/>
  <c r="E25" i="8"/>
  <c r="E26" i="8"/>
  <c r="E27" i="8"/>
  <c r="E28" i="8"/>
  <c r="E18" i="8"/>
  <c r="E19" i="8"/>
  <c r="E21" i="8"/>
  <c r="E17" i="8"/>
  <c r="E11" i="8"/>
  <c r="E12" i="8"/>
  <c r="E13" i="8"/>
  <c r="E14" i="8"/>
  <c r="E15" i="8"/>
  <c r="E10" i="8"/>
  <c r="E33" i="6"/>
  <c r="E34" i="6"/>
  <c r="E35" i="6"/>
  <c r="E36" i="6"/>
  <c r="E24" i="6"/>
  <c r="E25" i="6"/>
  <c r="E26" i="6"/>
  <c r="E27" i="6"/>
  <c r="E28" i="6"/>
  <c r="E40" i="6"/>
  <c r="E39" i="6"/>
  <c r="E38" i="6"/>
  <c r="E32" i="6"/>
  <c r="E31" i="6"/>
  <c r="E30" i="6"/>
  <c r="E23" i="6"/>
  <c r="E22" i="6"/>
  <c r="E21" i="6"/>
  <c r="E19" i="6"/>
  <c r="E18" i="6"/>
  <c r="E17" i="6"/>
  <c r="E11" i="6"/>
  <c r="E12" i="6"/>
  <c r="E13" i="6"/>
  <c r="E14" i="6"/>
  <c r="E15" i="6"/>
  <c r="E10" i="6"/>
  <c r="M40" i="8" l="1"/>
  <c r="O40" i="8"/>
  <c r="K40" i="8"/>
  <c r="F40" i="8"/>
  <c r="L40" i="8" l="1"/>
  <c r="P40" i="8"/>
  <c r="N40" i="8"/>
  <c r="U47" i="8"/>
  <c r="U46" i="8"/>
  <c r="U45" i="8"/>
  <c r="S47" i="8"/>
  <c r="S45" i="8"/>
  <c r="Q48" i="8"/>
  <c r="Q47" i="8"/>
  <c r="Q45" i="8"/>
  <c r="O48" i="8"/>
  <c r="O46" i="8"/>
  <c r="O45" i="8"/>
  <c r="P45" i="8" s="1"/>
  <c r="M49" i="8"/>
  <c r="M47" i="8"/>
  <c r="M46" i="8"/>
  <c r="M45" i="8"/>
  <c r="K48" i="8"/>
  <c r="K47" i="8"/>
  <c r="K46" i="8"/>
  <c r="K45" i="8"/>
  <c r="I47" i="8"/>
  <c r="I46" i="8"/>
  <c r="I45" i="8"/>
  <c r="G45" i="8"/>
  <c r="H45" i="8" s="1"/>
  <c r="U52" i="8"/>
  <c r="K52" i="8"/>
  <c r="F52" i="8"/>
  <c r="V52" i="8" s="1"/>
  <c r="M51" i="8"/>
  <c r="F51" i="8"/>
  <c r="N51" i="8" s="1"/>
  <c r="F49" i="8"/>
  <c r="F48" i="8"/>
  <c r="V47" i="8"/>
  <c r="L47" i="8"/>
  <c r="F47" i="8"/>
  <c r="F46" i="8"/>
  <c r="F45" i="8"/>
  <c r="M43" i="8"/>
  <c r="F43" i="8"/>
  <c r="P42" i="8"/>
  <c r="M42" i="8"/>
  <c r="F42" i="8"/>
  <c r="N42" i="8" s="1"/>
  <c r="K41" i="8"/>
  <c r="F41" i="8"/>
  <c r="L41" i="8" s="1"/>
  <c r="O39" i="8"/>
  <c r="F39" i="8"/>
  <c r="U38" i="8"/>
  <c r="O38" i="8"/>
  <c r="M38" i="8"/>
  <c r="G38" i="8"/>
  <c r="C38" i="8"/>
  <c r="F38" i="8" s="1"/>
  <c r="C36" i="8"/>
  <c r="F36" i="8" s="1"/>
  <c r="K35" i="8"/>
  <c r="I35" i="8"/>
  <c r="C35" i="8"/>
  <c r="F35" i="8" s="1"/>
  <c r="S34" i="8"/>
  <c r="O34" i="8"/>
  <c r="M34" i="8"/>
  <c r="I34" i="8"/>
  <c r="G34" i="8"/>
  <c r="C34" i="8"/>
  <c r="F34" i="8" s="1"/>
  <c r="K33" i="8"/>
  <c r="C33" i="8"/>
  <c r="F33" i="8" s="1"/>
  <c r="U32" i="8"/>
  <c r="K32" i="8"/>
  <c r="I32" i="8"/>
  <c r="C32" i="8"/>
  <c r="F32" i="8" s="1"/>
  <c r="S31" i="8"/>
  <c r="Q31" i="8"/>
  <c r="O31" i="8"/>
  <c r="K31" i="8"/>
  <c r="I31" i="8"/>
  <c r="C31" i="8"/>
  <c r="F31" i="8" s="1"/>
  <c r="C30" i="8"/>
  <c r="F30" i="8" s="1"/>
  <c r="M28" i="8"/>
  <c r="K28" i="8"/>
  <c r="F28" i="8"/>
  <c r="N28" i="8" s="1"/>
  <c r="C28" i="8"/>
  <c r="U27" i="8"/>
  <c r="S27" i="8"/>
  <c r="Q27" i="8"/>
  <c r="I27" i="8"/>
  <c r="G27" i="8"/>
  <c r="C27" i="8"/>
  <c r="F27" i="8" s="1"/>
  <c r="F26" i="8"/>
  <c r="C26" i="8"/>
  <c r="U25" i="8"/>
  <c r="S25" i="8"/>
  <c r="Q25" i="8"/>
  <c r="M25" i="8"/>
  <c r="K25" i="8"/>
  <c r="I25" i="8"/>
  <c r="F25" i="8"/>
  <c r="T25" i="8" s="1"/>
  <c r="C25" i="8"/>
  <c r="U24" i="8"/>
  <c r="S24" i="8"/>
  <c r="O24" i="8"/>
  <c r="K24" i="8"/>
  <c r="I24" i="8"/>
  <c r="C24" i="8"/>
  <c r="F24" i="8" s="1"/>
  <c r="S23" i="8"/>
  <c r="O23" i="8"/>
  <c r="M23" i="8"/>
  <c r="I23" i="8"/>
  <c r="C23" i="8"/>
  <c r="F23" i="8" s="1"/>
  <c r="U22" i="8"/>
  <c r="O22" i="8"/>
  <c r="M22" i="8"/>
  <c r="K22" i="8"/>
  <c r="G22" i="8"/>
  <c r="C22" i="8"/>
  <c r="F22" i="8" s="1"/>
  <c r="U21" i="8"/>
  <c r="O21" i="8"/>
  <c r="M21" i="8"/>
  <c r="K21" i="8"/>
  <c r="F21" i="8"/>
  <c r="N21" i="8" s="1"/>
  <c r="C21" i="8"/>
  <c r="O19" i="8"/>
  <c r="M19" i="8"/>
  <c r="I19" i="8"/>
  <c r="C19" i="8"/>
  <c r="F19" i="8" s="1"/>
  <c r="M18" i="8"/>
  <c r="F18" i="8"/>
  <c r="N18" i="8" s="1"/>
  <c r="C18" i="8"/>
  <c r="M17" i="8"/>
  <c r="C17" i="8"/>
  <c r="F17" i="8" s="1"/>
  <c r="N17" i="8" s="1"/>
  <c r="C15" i="8"/>
  <c r="F15" i="8" s="1"/>
  <c r="S14" i="8"/>
  <c r="M14" i="8"/>
  <c r="K14" i="8"/>
  <c r="F14" i="8"/>
  <c r="N14" i="8" s="1"/>
  <c r="U13" i="8"/>
  <c r="M13" i="8"/>
  <c r="K13" i="8"/>
  <c r="I13" i="8"/>
  <c r="C13" i="8"/>
  <c r="F13" i="8" s="1"/>
  <c r="U12" i="8"/>
  <c r="O12" i="8"/>
  <c r="K12" i="8"/>
  <c r="I12" i="8"/>
  <c r="G12" i="8"/>
  <c r="F12" i="8"/>
  <c r="L12" i="8" s="1"/>
  <c r="C12" i="8"/>
  <c r="U11" i="8"/>
  <c r="S11" i="8"/>
  <c r="Q11" i="8"/>
  <c r="M11" i="8"/>
  <c r="K11" i="8"/>
  <c r="I11" i="8"/>
  <c r="C11" i="8"/>
  <c r="F11" i="8" s="1"/>
  <c r="U10" i="8"/>
  <c r="M10" i="8"/>
  <c r="C10" i="8"/>
  <c r="F10" i="8" s="1"/>
  <c r="U9" i="8"/>
  <c r="M9" i="8"/>
  <c r="C9" i="8"/>
  <c r="F9" i="8" s="1"/>
  <c r="B3" i="8"/>
  <c r="U51" i="8" s="1"/>
  <c r="V51" i="8" s="1"/>
  <c r="N24" i="6"/>
  <c r="N34" i="6"/>
  <c r="P43" i="6"/>
  <c r="N43" i="6"/>
  <c r="L43" i="6"/>
  <c r="J43" i="6"/>
  <c r="H52" i="6"/>
  <c r="J52" i="6"/>
  <c r="L52" i="6"/>
  <c r="N52" i="6"/>
  <c r="P52" i="6"/>
  <c r="T52" i="6"/>
  <c r="V52" i="6"/>
  <c r="V46" i="6"/>
  <c r="V47" i="6"/>
  <c r="R48" i="6"/>
  <c r="P46" i="6"/>
  <c r="N46" i="6"/>
  <c r="N47" i="6"/>
  <c r="L46" i="6"/>
  <c r="L47" i="6"/>
  <c r="L48" i="6"/>
  <c r="J46" i="6"/>
  <c r="J47" i="6"/>
  <c r="J48" i="6"/>
  <c r="J49" i="6"/>
  <c r="V51" i="6"/>
  <c r="T51" i="6"/>
  <c r="P51" i="6"/>
  <c r="N51" i="6"/>
  <c r="L51" i="6"/>
  <c r="J51" i="6"/>
  <c r="H51" i="6"/>
  <c r="N49" i="6"/>
  <c r="P49" i="6"/>
  <c r="R47" i="6"/>
  <c r="T47" i="6"/>
  <c r="V45" i="6"/>
  <c r="T45" i="6"/>
  <c r="R45" i="6"/>
  <c r="P45" i="6"/>
  <c r="N45" i="6"/>
  <c r="L45" i="6"/>
  <c r="J45" i="6"/>
  <c r="H45" i="6"/>
  <c r="N27" i="6"/>
  <c r="J21" i="6"/>
  <c r="H27" i="6"/>
  <c r="V9" i="6"/>
  <c r="I48" i="6"/>
  <c r="I49" i="6"/>
  <c r="F52" i="6"/>
  <c r="F51" i="6"/>
  <c r="F49" i="6"/>
  <c r="F48" i="6"/>
  <c r="F47" i="6"/>
  <c r="F46" i="6"/>
  <c r="F45" i="6"/>
  <c r="F40" i="6"/>
  <c r="L40" i="6" s="1"/>
  <c r="F43" i="6"/>
  <c r="F42" i="6"/>
  <c r="P42" i="6" s="1"/>
  <c r="F41" i="6"/>
  <c r="P41" i="6" s="1"/>
  <c r="F39" i="6"/>
  <c r="L39" i="6" s="1"/>
  <c r="F38" i="6"/>
  <c r="R38" i="6" s="1"/>
  <c r="C39" i="6"/>
  <c r="C38" i="6"/>
  <c r="F36" i="6"/>
  <c r="F35" i="6"/>
  <c r="N35" i="6" s="1"/>
  <c r="F34" i="6"/>
  <c r="P34" i="6" s="1"/>
  <c r="F33" i="6"/>
  <c r="L33" i="6" s="1"/>
  <c r="F32" i="6"/>
  <c r="N32" i="6" s="1"/>
  <c r="F31" i="6"/>
  <c r="L31" i="6" s="1"/>
  <c r="F30" i="6"/>
  <c r="N30" i="6" s="1"/>
  <c r="C36" i="6"/>
  <c r="C35" i="6"/>
  <c r="C34" i="6"/>
  <c r="C33" i="6"/>
  <c r="C32" i="6"/>
  <c r="C31" i="6"/>
  <c r="C30" i="6"/>
  <c r="F28" i="6"/>
  <c r="F27" i="6"/>
  <c r="L27" i="6" s="1"/>
  <c r="F26" i="6"/>
  <c r="F25" i="6"/>
  <c r="N25" i="6" s="1"/>
  <c r="F24" i="6"/>
  <c r="P24" i="6" s="1"/>
  <c r="F23" i="6"/>
  <c r="N23" i="6" s="1"/>
  <c r="F22" i="6"/>
  <c r="N22" i="6" s="1"/>
  <c r="F21" i="6"/>
  <c r="T21" i="6" s="1"/>
  <c r="C28" i="6"/>
  <c r="C27" i="6"/>
  <c r="C26" i="6"/>
  <c r="C25" i="6"/>
  <c r="C24" i="6"/>
  <c r="C23" i="6"/>
  <c r="C22" i="6"/>
  <c r="C21" i="6"/>
  <c r="F19" i="6"/>
  <c r="F18" i="6"/>
  <c r="F17" i="6"/>
  <c r="F15" i="6"/>
  <c r="F14" i="6"/>
  <c r="J14" i="6" s="1"/>
  <c r="F13" i="6"/>
  <c r="N13" i="6" s="1"/>
  <c r="F12" i="6"/>
  <c r="P12" i="6" s="1"/>
  <c r="F11" i="6"/>
  <c r="N11" i="6" s="1"/>
  <c r="F10" i="6"/>
  <c r="N10" i="6" s="1"/>
  <c r="F9" i="6"/>
  <c r="N9" i="6" s="1"/>
  <c r="C19" i="6"/>
  <c r="C18" i="6"/>
  <c r="C17" i="6"/>
  <c r="C15" i="6"/>
  <c r="C13" i="6"/>
  <c r="C12" i="6"/>
  <c r="C11" i="6"/>
  <c r="C10" i="6"/>
  <c r="C9" i="6"/>
  <c r="V25" i="8" l="1"/>
  <c r="N25" i="8"/>
  <c r="N33" i="6"/>
  <c r="H34" i="6"/>
  <c r="J34" i="6"/>
  <c r="J35" i="6"/>
  <c r="L35" i="6"/>
  <c r="V34" i="6"/>
  <c r="L34" i="6"/>
  <c r="T34" i="6"/>
  <c r="R25" i="6"/>
  <c r="V25" i="6"/>
  <c r="L25" i="6"/>
  <c r="J25" i="6"/>
  <c r="T27" i="6"/>
  <c r="V24" i="6"/>
  <c r="L24" i="6"/>
  <c r="J24" i="6"/>
  <c r="V27" i="6"/>
  <c r="T25" i="6"/>
  <c r="J27" i="6"/>
  <c r="T24" i="6"/>
  <c r="P25" i="6"/>
  <c r="V38" i="6"/>
  <c r="H38" i="6"/>
  <c r="J38" i="6"/>
  <c r="L38" i="6"/>
  <c r="N38" i="6"/>
  <c r="T38" i="6"/>
  <c r="P38" i="6"/>
  <c r="P40" i="6"/>
  <c r="N42" i="6"/>
  <c r="P39" i="6"/>
  <c r="J42" i="6"/>
  <c r="N41" i="6"/>
  <c r="L42" i="6"/>
  <c r="N40" i="6"/>
  <c r="L41" i="6"/>
  <c r="N39" i="6"/>
  <c r="J41" i="6"/>
  <c r="N31" i="6"/>
  <c r="P31" i="6"/>
  <c r="L32" i="6"/>
  <c r="V31" i="6"/>
  <c r="J31" i="6"/>
  <c r="J32" i="6"/>
  <c r="T31" i="6"/>
  <c r="L21" i="6"/>
  <c r="V21" i="6"/>
  <c r="V23" i="6"/>
  <c r="P23" i="6"/>
  <c r="L23" i="6"/>
  <c r="V22" i="6"/>
  <c r="P22" i="6"/>
  <c r="L22" i="6"/>
  <c r="N21" i="6"/>
  <c r="J23" i="6"/>
  <c r="J22" i="6"/>
  <c r="P21" i="6"/>
  <c r="T23" i="6"/>
  <c r="H22" i="6"/>
  <c r="T22" i="6"/>
  <c r="J12" i="6"/>
  <c r="L14" i="6"/>
  <c r="N14" i="6"/>
  <c r="T14" i="6"/>
  <c r="V14" i="6"/>
  <c r="T13" i="6"/>
  <c r="J13" i="6"/>
  <c r="V13" i="6"/>
  <c r="L13" i="6"/>
  <c r="V12" i="6"/>
  <c r="N12" i="6"/>
  <c r="H12" i="6"/>
  <c r="L12" i="6"/>
  <c r="J11" i="6"/>
  <c r="P11" i="6"/>
  <c r="L11" i="6"/>
  <c r="H11" i="6"/>
  <c r="R11" i="6"/>
  <c r="T11" i="6"/>
  <c r="V11" i="6"/>
  <c r="L10" i="6"/>
  <c r="V10" i="6"/>
  <c r="L9" i="6"/>
  <c r="H27" i="8"/>
  <c r="V27" i="8"/>
  <c r="J27" i="8"/>
  <c r="T27" i="8"/>
  <c r="R27" i="8"/>
  <c r="P27" i="8"/>
  <c r="P48" i="8"/>
  <c r="V10" i="8"/>
  <c r="N10" i="8"/>
  <c r="P19" i="8"/>
  <c r="N19" i="8"/>
  <c r="L19" i="8"/>
  <c r="J19" i="8"/>
  <c r="P23" i="8"/>
  <c r="N23" i="8"/>
  <c r="T23" i="8"/>
  <c r="J23" i="8"/>
  <c r="V23" i="8"/>
  <c r="L32" i="8"/>
  <c r="J32" i="8"/>
  <c r="V32" i="8"/>
  <c r="P38" i="8"/>
  <c r="H38" i="8"/>
  <c r="V38" i="8"/>
  <c r="N38" i="8"/>
  <c r="T38" i="8"/>
  <c r="L38" i="8"/>
  <c r="N22" i="8"/>
  <c r="V22" i="8"/>
  <c r="L22" i="8"/>
  <c r="H22" i="8"/>
  <c r="P22" i="8"/>
  <c r="T22" i="8"/>
  <c r="T31" i="8"/>
  <c r="L31" i="8"/>
  <c r="R31" i="8"/>
  <c r="J31" i="8"/>
  <c r="P31" i="8"/>
  <c r="V31" i="8"/>
  <c r="N13" i="8"/>
  <c r="L13" i="8"/>
  <c r="V13" i="8"/>
  <c r="J13" i="8"/>
  <c r="P11" i="8"/>
  <c r="V11" i="8"/>
  <c r="N11" i="8"/>
  <c r="T11" i="8"/>
  <c r="L11" i="8"/>
  <c r="R11" i="8"/>
  <c r="J11" i="8"/>
  <c r="L33" i="8"/>
  <c r="L35" i="8"/>
  <c r="J35" i="8"/>
  <c r="T47" i="8"/>
  <c r="V9" i="8"/>
  <c r="N9" i="8"/>
  <c r="T24" i="8"/>
  <c r="J24" i="8"/>
  <c r="P24" i="8"/>
  <c r="L24" i="8"/>
  <c r="V24" i="8"/>
  <c r="N24" i="8"/>
  <c r="P39" i="8"/>
  <c r="T34" i="8"/>
  <c r="J34" i="8"/>
  <c r="P34" i="8"/>
  <c r="H34" i="8"/>
  <c r="N34" i="8"/>
  <c r="N12" i="8"/>
  <c r="H12" i="8"/>
  <c r="P12" i="8"/>
  <c r="L28" i="8"/>
  <c r="M41" i="8"/>
  <c r="N41" i="8" s="1"/>
  <c r="J45" i="8"/>
  <c r="R45" i="8"/>
  <c r="J46" i="8"/>
  <c r="N47" i="8"/>
  <c r="N49" i="8"/>
  <c r="M52" i="8"/>
  <c r="N52" i="8"/>
  <c r="J12" i="8"/>
  <c r="V12" i="8"/>
  <c r="I14" i="8"/>
  <c r="J14" i="8" s="1"/>
  <c r="U14" i="8"/>
  <c r="K19" i="8"/>
  <c r="I21" i="8"/>
  <c r="J21" i="8" s="1"/>
  <c r="S21" i="8"/>
  <c r="T21" i="8" s="1"/>
  <c r="I22" i="8"/>
  <c r="J22" i="8" s="1"/>
  <c r="S22" i="8"/>
  <c r="K23" i="8"/>
  <c r="L23" i="8" s="1"/>
  <c r="U23" i="8"/>
  <c r="M24" i="8"/>
  <c r="O25" i="8"/>
  <c r="K27" i="8"/>
  <c r="L27" i="8" s="1"/>
  <c r="O41" i="8"/>
  <c r="P41" i="8" s="1"/>
  <c r="N43" i="8"/>
  <c r="L45" i="8"/>
  <c r="T45" i="8"/>
  <c r="L46" i="8"/>
  <c r="V46" i="8"/>
  <c r="L48" i="8"/>
  <c r="G52" i="8"/>
  <c r="H52" i="8" s="1"/>
  <c r="O52" i="8"/>
  <c r="P52" i="8" s="1"/>
  <c r="P25" i="8"/>
  <c r="O43" i="8"/>
  <c r="P43" i="8" s="1"/>
  <c r="N46" i="8"/>
  <c r="R47" i="8"/>
  <c r="G51" i="8"/>
  <c r="H51" i="8" s="1"/>
  <c r="O51" i="8"/>
  <c r="P51" i="8" s="1"/>
  <c r="P21" i="8"/>
  <c r="V14" i="8"/>
  <c r="M27" i="8"/>
  <c r="N27" i="8" s="1"/>
  <c r="I41" i="8"/>
  <c r="V45" i="8"/>
  <c r="J47" i="8"/>
  <c r="I52" i="8"/>
  <c r="J52" i="8" s="1"/>
  <c r="S52" i="8"/>
  <c r="T52" i="8" s="1"/>
  <c r="T14" i="8"/>
  <c r="K9" i="8"/>
  <c r="L9" i="8" s="1"/>
  <c r="K10" i="8"/>
  <c r="L10" i="8" s="1"/>
  <c r="G11" i="8"/>
  <c r="H11" i="8" s="1"/>
  <c r="O11" i="8"/>
  <c r="M12" i="8"/>
  <c r="G13" i="8"/>
  <c r="H13" i="8" s="1"/>
  <c r="S13" i="8"/>
  <c r="T13" i="8" s="1"/>
  <c r="L14" i="8"/>
  <c r="L21" i="8"/>
  <c r="V21" i="8"/>
  <c r="J25" i="8"/>
  <c r="R25" i="8"/>
  <c r="M30" i="8"/>
  <c r="N30" i="8" s="1"/>
  <c r="M31" i="8"/>
  <c r="N31" i="8" s="1"/>
  <c r="U31" i="8"/>
  <c r="M32" i="8"/>
  <c r="N32" i="8" s="1"/>
  <c r="M33" i="8"/>
  <c r="N33" i="8" s="1"/>
  <c r="K34" i="8"/>
  <c r="L34" i="8" s="1"/>
  <c r="U34" i="8"/>
  <c r="V34" i="8" s="1"/>
  <c r="M35" i="8"/>
  <c r="N35" i="8" s="1"/>
  <c r="I38" i="8"/>
  <c r="J38" i="8" s="1"/>
  <c r="Q38" i="8"/>
  <c r="R38" i="8" s="1"/>
  <c r="K39" i="8"/>
  <c r="L39" i="8" s="1"/>
  <c r="J41" i="8"/>
  <c r="I42" i="8"/>
  <c r="J42" i="8" s="1"/>
  <c r="I43" i="8"/>
  <c r="J43" i="8" s="1"/>
  <c r="N45" i="8"/>
  <c r="P46" i="8"/>
  <c r="R48" i="8"/>
  <c r="I51" i="8"/>
  <c r="J51" i="8" s="1"/>
  <c r="S51" i="8"/>
  <c r="T51" i="8" s="1"/>
  <c r="L25" i="8"/>
  <c r="K38" i="8"/>
  <c r="S38" i="8"/>
  <c r="M39" i="8"/>
  <c r="N39" i="8" s="1"/>
  <c r="K42" i="8"/>
  <c r="L42" i="8" s="1"/>
  <c r="K43" i="8"/>
  <c r="L43" i="8" s="1"/>
  <c r="K51" i="8"/>
  <c r="L51" i="8" s="1"/>
  <c r="L52" i="8"/>
  <c r="G11" i="6"/>
  <c r="G53" i="8" l="1"/>
  <c r="K53" i="8"/>
  <c r="I53" i="8"/>
  <c r="Q53" i="8"/>
  <c r="M53" i="8"/>
  <c r="S53" i="8"/>
  <c r="U53" i="8"/>
  <c r="O53" i="8"/>
  <c r="U47" i="6"/>
  <c r="U46" i="6"/>
  <c r="U45" i="6"/>
  <c r="S47" i="6"/>
  <c r="S45" i="6"/>
  <c r="Q48" i="6"/>
  <c r="Q47" i="6"/>
  <c r="Q45" i="6"/>
  <c r="O49" i="6"/>
  <c r="M49" i="6"/>
  <c r="O46" i="6"/>
  <c r="O45" i="6"/>
  <c r="M47" i="6"/>
  <c r="M46" i="6"/>
  <c r="M45" i="6"/>
  <c r="K48" i="6"/>
  <c r="K47" i="6"/>
  <c r="K46" i="6"/>
  <c r="K45" i="6"/>
  <c r="I47" i="6"/>
  <c r="I46" i="6"/>
  <c r="I45" i="6"/>
  <c r="G45" i="6"/>
  <c r="O40" i="6"/>
  <c r="M40" i="6"/>
  <c r="K40" i="6"/>
  <c r="G54" i="8" l="1"/>
  <c r="G56" i="8" s="1"/>
  <c r="U54" i="8"/>
  <c r="U56" i="8" s="1"/>
  <c r="K54" i="8"/>
  <c r="K56" i="8" s="1"/>
  <c r="M54" i="8"/>
  <c r="M56" i="8" s="1"/>
  <c r="O54" i="8"/>
  <c r="O56" i="8" s="1"/>
  <c r="Q54" i="8"/>
  <c r="Q56" i="8" s="1"/>
  <c r="S54" i="8"/>
  <c r="S56" i="8" s="1"/>
  <c r="I54" i="8"/>
  <c r="I56" i="8" s="1"/>
  <c r="M52" i="6"/>
  <c r="M41" i="6"/>
  <c r="I27" i="6"/>
  <c r="U25" i="6"/>
  <c r="M25" i="6"/>
  <c r="U24" i="6"/>
  <c r="K24" i="6"/>
  <c r="S23" i="6"/>
  <c r="I23" i="6"/>
  <c r="O22" i="6"/>
  <c r="G22" i="6"/>
  <c r="O21" i="6"/>
  <c r="I19" i="6"/>
  <c r="M17" i="6"/>
  <c r="N17" i="6"/>
  <c r="S14" i="6"/>
  <c r="M10" i="6"/>
  <c r="M9" i="6"/>
  <c r="U51" i="6"/>
  <c r="K11" i="6" l="1"/>
  <c r="S11" i="6"/>
  <c r="I12" i="6"/>
  <c r="U12" i="6"/>
  <c r="K13" i="6"/>
  <c r="J19" i="6"/>
  <c r="S27" i="6"/>
  <c r="M28" i="6"/>
  <c r="I31" i="6"/>
  <c r="I32" i="6"/>
  <c r="G34" i="6"/>
  <c r="O34" i="6"/>
  <c r="I35" i="6"/>
  <c r="M38" i="6"/>
  <c r="U38" i="6"/>
  <c r="O39" i="6"/>
  <c r="M42" i="6"/>
  <c r="M43" i="6"/>
  <c r="M51" i="6"/>
  <c r="U9" i="6"/>
  <c r="U10" i="6"/>
  <c r="I14" i="6"/>
  <c r="U14" i="6"/>
  <c r="K19" i="6"/>
  <c r="L19" i="6" s="1"/>
  <c r="I21" i="6"/>
  <c r="S21" i="6"/>
  <c r="I22" i="6"/>
  <c r="S22" i="6"/>
  <c r="K23" i="6"/>
  <c r="U23" i="6"/>
  <c r="M24" i="6"/>
  <c r="O25" i="6"/>
  <c r="K27" i="6"/>
  <c r="O41" i="6"/>
  <c r="G52" i="6"/>
  <c r="O52" i="6"/>
  <c r="M11" i="6"/>
  <c r="U11" i="6"/>
  <c r="K12" i="6"/>
  <c r="M13" i="6"/>
  <c r="U27" i="6"/>
  <c r="K31" i="6"/>
  <c r="S31" i="6"/>
  <c r="K32" i="6"/>
  <c r="K33" i="6"/>
  <c r="I34" i="6"/>
  <c r="S34" i="6"/>
  <c r="K35" i="6"/>
  <c r="G38" i="6"/>
  <c r="O38" i="6"/>
  <c r="O43" i="6"/>
  <c r="G51" i="6"/>
  <c r="O51" i="6"/>
  <c r="K14" i="6"/>
  <c r="M18" i="6"/>
  <c r="N18" i="6" s="1"/>
  <c r="M19" i="6"/>
  <c r="N19" i="6" s="1"/>
  <c r="K21" i="6"/>
  <c r="U21" i="6"/>
  <c r="K22" i="6"/>
  <c r="U22" i="6"/>
  <c r="M23" i="6"/>
  <c r="O24" i="6"/>
  <c r="I25" i="6"/>
  <c r="Q25" i="6"/>
  <c r="M27" i="6"/>
  <c r="I41" i="6"/>
  <c r="I52" i="6"/>
  <c r="S52" i="6"/>
  <c r="O11" i="6"/>
  <c r="M12" i="6"/>
  <c r="S13" i="6"/>
  <c r="M30" i="6"/>
  <c r="M31" i="6"/>
  <c r="U31" i="6"/>
  <c r="M32" i="6"/>
  <c r="M33" i="6"/>
  <c r="K34" i="6"/>
  <c r="U34" i="6"/>
  <c r="M35" i="6"/>
  <c r="I38" i="6"/>
  <c r="Q38" i="6"/>
  <c r="K39" i="6"/>
  <c r="I42" i="6"/>
  <c r="I43" i="6"/>
  <c r="I51" i="6"/>
  <c r="S51" i="6"/>
  <c r="K9" i="6"/>
  <c r="K10" i="6"/>
  <c r="M14" i="6"/>
  <c r="O19" i="6"/>
  <c r="P19" i="6" s="1"/>
  <c r="M21" i="6"/>
  <c r="M22" i="6"/>
  <c r="O23" i="6"/>
  <c r="I24" i="6"/>
  <c r="S24" i="6"/>
  <c r="K25" i="6"/>
  <c r="S25" i="6"/>
  <c r="G27" i="6"/>
  <c r="K41" i="6"/>
  <c r="K52" i="6"/>
  <c r="U52" i="6"/>
  <c r="I11" i="6"/>
  <c r="Q11" i="6"/>
  <c r="G12" i="6"/>
  <c r="O12" i="6"/>
  <c r="I13" i="6"/>
  <c r="U13" i="6"/>
  <c r="K28" i="6"/>
  <c r="O31" i="6"/>
  <c r="U32" i="6"/>
  <c r="M34" i="6"/>
  <c r="K38" i="6"/>
  <c r="S38" i="6"/>
  <c r="M39" i="6"/>
  <c r="K42" i="6"/>
  <c r="K43" i="6"/>
  <c r="K51" i="6"/>
</calcChain>
</file>

<file path=xl/sharedStrings.xml><?xml version="1.0" encoding="utf-8"?>
<sst xmlns="http://schemas.openxmlformats.org/spreadsheetml/2006/main" count="869" uniqueCount="248">
  <si>
    <t>DESCRIÇÃO</t>
  </si>
  <si>
    <t>UNIDADE</t>
  </si>
  <si>
    <t>QUANTIDADE</t>
  </si>
  <si>
    <t>CUSTO TOTAL</t>
  </si>
  <si>
    <t>mês</t>
  </si>
  <si>
    <t>PREÇO TOTAL</t>
  </si>
  <si>
    <t>ADMINISTRAÇÃO LOCAL</t>
  </si>
  <si>
    <t>Topógrafo</t>
  </si>
  <si>
    <t>Auxiliar de Topografia</t>
  </si>
  <si>
    <t>Auxiliar de Laboratorista</t>
  </si>
  <si>
    <t>DIVISÃO DE SEGURANÇA E MEDICINA DO TRABALHO</t>
  </si>
  <si>
    <t>Engenheiro de Segurança do Trabalho</t>
  </si>
  <si>
    <t>Médico de Segurança do Trabalho</t>
  </si>
  <si>
    <t>Técnico de Segurança do Trabalho</t>
  </si>
  <si>
    <t>DIVISÃO DE PRODUÇÃO</t>
  </si>
  <si>
    <t>Motorista</t>
  </si>
  <si>
    <t>DIVISÃO ADMINISTRATIVA</t>
  </si>
  <si>
    <t>Encarregado Administrativo</t>
  </si>
  <si>
    <t>Auxiliar Administrativo</t>
  </si>
  <si>
    <t>Recepcionista/ Telefonista</t>
  </si>
  <si>
    <t>MANUTENÇÃO DO CANTEIRO</t>
  </si>
  <si>
    <t>EQUIPAMENTOS INDIRETOS</t>
  </si>
  <si>
    <t>Instrumental de Topografia</t>
  </si>
  <si>
    <t>OBS:</t>
  </si>
  <si>
    <t>DESPESAS DIVERSAS (5%)</t>
  </si>
  <si>
    <t>DESPESAS DIVERSAS (5,00%)</t>
  </si>
  <si>
    <t>Servente</t>
  </si>
  <si>
    <t>Eletricista</t>
  </si>
  <si>
    <t>Motoniveladora</t>
  </si>
  <si>
    <t>Caminhão guindauto</t>
  </si>
  <si>
    <t>Caminhão pipa</t>
  </si>
  <si>
    <t>VEÍCULOS</t>
  </si>
  <si>
    <t>Vigia Diurno</t>
  </si>
  <si>
    <t>Vigia Noturno</t>
  </si>
  <si>
    <t>Desenhista</t>
  </si>
  <si>
    <t>Faxineira</t>
  </si>
  <si>
    <t>Laboratorista</t>
  </si>
  <si>
    <t>IMPLANTAÇÃO, AUMENTO DE CAPACIDADE (DUPLICAÇÃO, FAIXAS) E RESTAURAÇÃO</t>
  </si>
  <si>
    <t>Equipamentos de Laboratório</t>
  </si>
  <si>
    <t>CONSERVAÇÃO PAVIMENTO</t>
  </si>
  <si>
    <t>Técnico Especializado</t>
  </si>
  <si>
    <t>Apontador</t>
  </si>
  <si>
    <t>Almoxarife/Comprador</t>
  </si>
  <si>
    <t>Engenheiro Chefe</t>
  </si>
  <si>
    <t>Engenheiro</t>
  </si>
  <si>
    <t>1. A quantidade de mão de obra deverá ser multiplicada pelo prazo de execução da obra</t>
  </si>
  <si>
    <t>2. Divisão de segurança e medicina do trabalho - conforme número total de funcionários (ver NR-04)</t>
  </si>
  <si>
    <t>3. Divisão administrativa - vigia diurno se o canteiro de obras for cercado e incluir vigia noturno conforme particularidade da obra</t>
  </si>
  <si>
    <t>4. Veículos - nas áreas urbanas e nas obras pontuais não considerar veículo para o transporte interno (canteiro – obra)</t>
  </si>
  <si>
    <t>h</t>
  </si>
  <si>
    <t xml:space="preserve"> A1</t>
  </si>
  <si>
    <t xml:space="preserve"> B1</t>
  </si>
  <si>
    <t xml:space="preserve"> C1</t>
  </si>
  <si>
    <t xml:space="preserve"> D1</t>
  </si>
  <si>
    <t xml:space="preserve"> E1</t>
  </si>
  <si>
    <t xml:space="preserve"> F1</t>
  </si>
  <si>
    <t xml:space="preserve"> G1</t>
  </si>
  <si>
    <t xml:space="preserve"> H1</t>
  </si>
  <si>
    <t>CONSERVAÇÃO FAIXA DOMÍNIO  E RECUPERAÇÃO DE SINALIZAÇÃO</t>
  </si>
  <si>
    <t>Encarregado Geral</t>
  </si>
  <si>
    <t>Encarregado Especializado</t>
  </si>
  <si>
    <t>Técnico Nível Médio Estradas</t>
  </si>
  <si>
    <t>DIVISÃO DE ENGENHARIA/TÉCNICA</t>
  </si>
  <si>
    <t>PRAZO DE EXECUÇÃO:</t>
  </si>
  <si>
    <t>BDI (XX,XX%)</t>
  </si>
  <si>
    <t>PEQUENO PORTE (ATÉ 10KM)</t>
  </si>
  <si>
    <t>MÉDIO PORTE (10-30KM)</t>
  </si>
  <si>
    <t>GRANDE PORTE (ACIMA 30KM)</t>
  </si>
  <si>
    <t>MODELO - COM CUSTO ESTIMADO</t>
  </si>
  <si>
    <t>CUSTO UNITÁRIO SEM ENCARGOS</t>
  </si>
  <si>
    <t>Engenheiro Auxiliar</t>
  </si>
  <si>
    <t>CUSTO UNITÁRIO COM ENCARGOS</t>
  </si>
  <si>
    <t>PADRÃO SALARIAL</t>
  </si>
  <si>
    <t>ENCARGOS TOTAIS MENSALISTA</t>
  </si>
  <si>
    <t>OAE (Pontes, Viadutos e Passarelas) e CONTENÇÃO</t>
  </si>
  <si>
    <t>Engenheiro Junior em Meio Ambiente</t>
  </si>
  <si>
    <t xml:space="preserve">CONVÊNIO MUNICIPAL </t>
  </si>
  <si>
    <t>Automóvel sedan pot. mín.60 HP(s/motor.)</t>
  </si>
  <si>
    <t>Caminhonete cabine dupla 4x4 pot. mín.120 HP( s/motor.)</t>
  </si>
  <si>
    <t>Microônibus com motorista (16 passageiros)</t>
  </si>
  <si>
    <t>Ônibus (Veic.transporte coletivo 40 passageiros)</t>
  </si>
  <si>
    <t>Van (utilitário pot. Min. 60HP) (c/motor.)</t>
  </si>
  <si>
    <t>SEM DESONERAÇÃO</t>
  </si>
  <si>
    <t>mês(meses)</t>
  </si>
  <si>
    <t>Carpinteiro</t>
  </si>
  <si>
    <r>
      <t>Despesas diversas - material de expediente e limpeza, água, luz, telefone, internet, postagens,</t>
    </r>
    <r>
      <rPr>
        <u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computadores e softwares necessário</t>
    </r>
    <r>
      <rPr>
        <u/>
        <sz val="10"/>
        <color rgb="FF000000"/>
        <rFont val="Arial"/>
        <family val="2"/>
      </rPr>
      <t xml:space="preserve">s </t>
    </r>
    <r>
      <rPr>
        <sz val="10"/>
        <color rgb="FF000000"/>
        <rFont val="Arial"/>
        <family val="2"/>
      </rPr>
      <t>entre outros.</t>
    </r>
  </si>
  <si>
    <t>OBRAS NÃO CONVENCIONAIS E OBRAS ESTRITAMENTE URBANAS</t>
  </si>
  <si>
    <t xml:space="preserve"> TÚNEIS, GRANDES OAE'S,  ENTRE OUTRAS)</t>
  </si>
  <si>
    <t xml:space="preserve"> TÚNEIS, BARRAGENS, GRANDES OAE'S ENTRE OUTRAS)</t>
  </si>
  <si>
    <t>CATEGORIA</t>
  </si>
  <si>
    <t>CONVÊNIO MUNICIPAL E OBRA ESTRITAMENTE URBANA</t>
  </si>
  <si>
    <t>PEQUENO PORTE          (ATÉ 10KM)</t>
  </si>
  <si>
    <t>MÉDIO PORTE               (10-30KM)</t>
  </si>
  <si>
    <t>GRANDE PORTE      (ACIMA 30KM)</t>
  </si>
  <si>
    <t>OBRAS NÃO CONVENCIONAIS</t>
  </si>
  <si>
    <t>CESTA DE Instalações de Laboratório de Asfalto</t>
  </si>
  <si>
    <r>
      <rPr>
        <sz val="9"/>
        <rFont val="Arial"/>
        <family val="2"/>
      </rPr>
      <t>Equipamento</t>
    </r>
  </si>
  <si>
    <r>
      <rPr>
        <sz val="9"/>
        <rFont val="Arial"/>
        <family val="2"/>
      </rPr>
      <t>Aparelho medidor automático para determinação do ponto de amolecimento de materiais betuminosos (método anel e bola) - 0,7 kW</t>
    </r>
  </si>
  <si>
    <r>
      <rPr>
        <sz val="9"/>
        <rFont val="Arial"/>
        <family val="2"/>
      </rPr>
      <t>un</t>
    </r>
  </si>
  <si>
    <r>
      <rPr>
        <sz val="9"/>
        <rFont val="Arial"/>
        <family val="2"/>
      </rPr>
      <t>Aparelho medidor elétrico de carga de partícula em emulsões asfáltica - 0,2 kW</t>
    </r>
  </si>
  <si>
    <r>
      <rPr>
        <sz val="9"/>
        <rFont val="Arial"/>
        <family val="2"/>
      </rPr>
      <t>Balança eletrônica com capacidade de 200 g e precisão de 0,01 g</t>
    </r>
  </si>
  <si>
    <r>
      <rPr>
        <sz val="9"/>
        <rFont val="Arial"/>
        <family val="2"/>
      </rPr>
      <t>Balança eletrônica com capacidade de 5 kg e precisão de 0,1 g</t>
    </r>
  </si>
  <si>
    <r>
      <rPr>
        <sz val="9"/>
        <rFont val="Arial"/>
        <family val="2"/>
      </rPr>
      <t>Banho maria digital em aço inox com capacidade de 30 l e temperatura entre 5 e 100°C - 1,5 kW</t>
    </r>
  </si>
  <si>
    <r>
      <rPr>
        <sz val="9"/>
        <rFont val="Arial"/>
        <family val="2"/>
      </rPr>
      <t>Ductilômetro elétrico com sistema de aquecimento e agitação para ensaios de asfalto - 3,2 kW</t>
    </r>
  </si>
  <si>
    <r>
      <rPr>
        <sz val="9"/>
        <rFont val="Arial"/>
        <family val="2"/>
      </rPr>
      <t>Estufa elétrica com temperatura entre 50 e 200 °C e capacidade de 100 l - 1,50 kW</t>
    </r>
  </si>
  <si>
    <r>
      <rPr>
        <sz val="9"/>
        <rFont val="Arial"/>
        <family val="2"/>
      </rPr>
      <t>Estufa elétrica para ensaio de filme fino rotativo de ligante asfáltico (RTFOT) - 1,7 kW</t>
    </r>
  </si>
  <si>
    <r>
      <rPr>
        <sz val="9"/>
        <rFont val="Arial"/>
        <family val="2"/>
      </rPr>
      <t>Extrator de betume elétrico em alumínio rotarex com capacidade de 1,50 kg - 0,37 kW</t>
    </r>
  </si>
  <si>
    <r>
      <rPr>
        <sz val="9"/>
        <rFont val="Arial"/>
        <family val="2"/>
      </rPr>
      <t>Fogareiro elétrico em aço inox com 02 bocas - 2,25 kW</t>
    </r>
  </si>
  <si>
    <r>
      <rPr>
        <sz val="9"/>
        <rFont val="Arial"/>
        <family val="2"/>
      </rPr>
      <t>Manta aquecedora para balões volumétricos de 1000ml - 0,2 kW</t>
    </r>
  </si>
  <si>
    <r>
      <rPr>
        <sz val="9"/>
        <rFont val="Arial"/>
        <family val="2"/>
      </rPr>
      <t xml:space="preserve">Viscosímetro elétrico tipo "Saybolt Furol" para 2 provas
</t>
    </r>
    <r>
      <rPr>
        <sz val="9"/>
        <rFont val="Arial"/>
        <family val="2"/>
      </rPr>
      <t>- 1,40 kW</t>
    </r>
  </si>
  <si>
    <r>
      <rPr>
        <sz val="9"/>
        <rFont val="Arial"/>
        <family val="2"/>
      </rPr>
      <t>Destilador a gás para asfalto diluído</t>
    </r>
  </si>
  <si>
    <r>
      <rPr>
        <sz val="9"/>
        <rFont val="Arial"/>
        <family val="2"/>
      </rPr>
      <t>Destilador a gás para emulsão asfáltica</t>
    </r>
  </si>
  <si>
    <r>
      <rPr>
        <sz val="9"/>
        <rFont val="Arial"/>
        <family val="2"/>
      </rPr>
      <t>Equipamento a gás para determinação do ponto de fulgor de asfalto (Cleveland vaso aberto)</t>
    </r>
  </si>
  <si>
    <r>
      <rPr>
        <sz val="9"/>
        <rFont val="Arial"/>
        <family val="2"/>
      </rPr>
      <t>Extrator completo tipo Soxhlet para extração de ligante asfáltico com capacidade de 1.000 ml</t>
    </r>
  </si>
  <si>
    <r>
      <rPr>
        <sz val="9"/>
        <rFont val="Arial"/>
        <family val="2"/>
      </rPr>
      <t>Penetrômetro universal manual completo para ensaio de asfalto</t>
    </r>
  </si>
  <si>
    <r>
      <rPr>
        <sz val="9"/>
        <rFont val="Arial"/>
        <family val="2"/>
      </rPr>
      <t>Material</t>
    </r>
  </si>
  <si>
    <r>
      <rPr>
        <sz val="9"/>
        <rFont val="Arial"/>
        <family val="2"/>
      </rPr>
      <t>Água destilada</t>
    </r>
  </si>
  <si>
    <r>
      <rPr>
        <sz val="9"/>
        <rFont val="Arial"/>
        <family val="2"/>
      </rPr>
      <t>l</t>
    </r>
  </si>
  <si>
    <r>
      <rPr>
        <sz val="9"/>
        <rFont val="Arial"/>
        <family val="2"/>
      </rPr>
      <t>Álcool etílico 95%</t>
    </r>
  </si>
  <si>
    <r>
      <rPr>
        <sz val="9"/>
        <rFont val="Arial"/>
        <family val="2"/>
      </rPr>
      <t>Bandeja em aço galvanizado - C = 50 cm, L = 70 cm e H = 5 cm</t>
    </r>
  </si>
  <si>
    <r>
      <rPr>
        <sz val="9"/>
        <rFont val="Arial"/>
        <family val="2"/>
      </rPr>
      <t>Bastão de vidro maciço - D = 1 cm e C = 30 cm</t>
    </r>
  </si>
  <si>
    <r>
      <rPr>
        <sz val="9"/>
        <rFont val="Arial"/>
        <family val="2"/>
      </rPr>
      <t>Béquer de vidro - capacidade de 250 ml</t>
    </r>
  </si>
  <si>
    <r>
      <rPr>
        <sz val="9"/>
        <rFont val="Arial"/>
        <family val="2"/>
      </rPr>
      <t>Béquer de vidro - capacidade de 400 ml</t>
    </r>
  </si>
  <si>
    <r>
      <rPr>
        <sz val="9"/>
        <rFont val="Arial"/>
        <family val="2"/>
      </rPr>
      <t>Béquer de vidro - capacidade de 1.000 ml</t>
    </r>
  </si>
  <si>
    <r>
      <rPr>
        <sz val="9"/>
        <rFont val="Arial"/>
        <family val="2"/>
      </rPr>
      <t>Béquer de vidro - capacidade de 2.000 ml</t>
    </r>
  </si>
  <si>
    <r>
      <rPr>
        <sz val="9"/>
        <rFont val="Arial"/>
        <family val="2"/>
      </rPr>
      <t>Bico de Bunsen com registro</t>
    </r>
  </si>
  <si>
    <r>
      <rPr>
        <sz val="9"/>
        <rFont val="Arial"/>
        <family val="2"/>
      </rPr>
      <t>Botijão de gás liquefeito de petróleo (GLP) vazio - capacidade de 5 kg</t>
    </r>
  </si>
  <si>
    <r>
      <rPr>
        <sz val="9"/>
        <rFont val="Arial"/>
        <family val="2"/>
      </rPr>
      <t>Bureta de vidro - capacidade de 50 ml e graduação de 0,1 ml</t>
    </r>
  </si>
  <si>
    <r>
      <rPr>
        <sz val="9"/>
        <rFont val="Arial"/>
        <family val="2"/>
      </rPr>
      <t>Cápsula de alumínio com tampa - D = 40 mm, H = 20 mm e capacidade de 25 ml</t>
    </r>
  </si>
  <si>
    <r>
      <rPr>
        <sz val="9"/>
        <rFont val="Arial"/>
        <family val="2"/>
      </rPr>
      <t>Cápsula de alumínio com tampa - D = 60 mm, H = 40 mm e capacidade de 113 ml</t>
    </r>
  </si>
  <si>
    <r>
      <rPr>
        <sz val="9"/>
        <rFont val="Arial"/>
        <family val="2"/>
      </rPr>
      <t>Cápsula de alumínio com tampa - D = 80 mm, H = 50 mm e capacidade de 250 ml</t>
    </r>
  </si>
  <si>
    <r>
      <rPr>
        <sz val="9"/>
        <rFont val="Arial"/>
        <family val="2"/>
      </rPr>
      <t>Cápsula de alumínio com tampa - D = 100 mm, H = 70 mm e capacidade de 550 ml</t>
    </r>
  </si>
  <si>
    <r>
      <rPr>
        <sz val="9"/>
        <rFont val="Arial"/>
        <family val="2"/>
      </rPr>
      <t>Cápsula de porcelana - D = 8 cm e capacidade de 75 ml</t>
    </r>
  </si>
  <si>
    <r>
      <rPr>
        <sz val="9"/>
        <rFont val="Arial"/>
        <family val="2"/>
      </rPr>
      <t>Cápsula de porcelana - D = 10 cm e capacidade de 170 ml</t>
    </r>
  </si>
  <si>
    <r>
      <rPr>
        <sz val="9"/>
        <rFont val="Arial"/>
        <family val="2"/>
      </rPr>
      <t>Cápsula de porcelana - D = 12 cm e capacidade de 285 ml</t>
    </r>
  </si>
  <si>
    <r>
      <rPr>
        <sz val="9"/>
        <rFont val="Arial"/>
        <family val="2"/>
      </rPr>
      <t>Cápsula de porcelana - D = 16 cm e capacidade de 580 ml</t>
    </r>
  </si>
  <si>
    <r>
      <rPr>
        <sz val="9"/>
        <rFont val="Arial"/>
        <family val="2"/>
      </rPr>
      <t xml:space="preserve">Cesto cilíndrico de tela metálica com abertura de 0,15 mm
</t>
    </r>
    <r>
      <rPr>
        <sz val="9"/>
        <rFont val="Arial"/>
        <family val="2"/>
      </rPr>
      <t>- D = 20 cm e H = 20 cm</t>
    </r>
  </si>
  <si>
    <r>
      <rPr>
        <sz val="9"/>
        <rFont val="Arial"/>
        <family val="2"/>
      </rPr>
      <t xml:space="preserve">Cesto cilíndrico de tela metálica com abertura de 4,8 mm
</t>
    </r>
    <r>
      <rPr>
        <sz val="9"/>
        <rFont val="Arial"/>
        <family val="2"/>
      </rPr>
      <t>- D = 20 cm e H = 20 cm</t>
    </r>
  </si>
  <si>
    <r>
      <rPr>
        <sz val="9"/>
        <rFont val="Arial"/>
        <family val="2"/>
      </rPr>
      <t>Colher de pedreiro com cabo de madeira - C = 20,32 cm (8")</t>
    </r>
  </si>
  <si>
    <r>
      <rPr>
        <sz val="9"/>
        <rFont val="Arial"/>
        <family val="2"/>
      </rPr>
      <t>Cronômetro com precisão de 1/100 segundos</t>
    </r>
  </si>
  <si>
    <r>
      <rPr>
        <sz val="9"/>
        <rFont val="Arial"/>
        <family val="2"/>
      </rPr>
      <t>Dessecador de vidro com tampa e luva - D = 200 mm</t>
    </r>
  </si>
  <si>
    <r>
      <rPr>
        <sz val="9"/>
        <rFont val="Arial"/>
        <family val="2"/>
      </rPr>
      <t>Espátula em aço inox com lâmina flexível, com ponta arredondada e cabo de madeira - C = 20 cm e L = 2,5 cm</t>
    </r>
  </si>
  <si>
    <r>
      <rPr>
        <sz val="9"/>
        <rFont val="Arial"/>
        <family val="2"/>
      </rPr>
      <t>Funil analítico raiado em vidro com haste longa - D = 100 mm</t>
    </r>
  </si>
  <si>
    <r>
      <rPr>
        <sz val="9"/>
        <rFont val="Arial"/>
        <family val="2"/>
      </rPr>
      <t>Luva térmica para manipulação de material aquecido</t>
    </r>
  </si>
  <si>
    <r>
      <rPr>
        <sz val="9"/>
        <rFont val="Arial"/>
        <family val="2"/>
      </rPr>
      <t>Papel filtro qualitativo - D = 150 mm e embalagem com 100 un</t>
    </r>
  </si>
  <si>
    <r>
      <rPr>
        <sz val="9"/>
        <rFont val="Arial"/>
        <family val="2"/>
      </rPr>
      <t>Paquímetro analógico universal em aço inox com faixa de medição de 150 mm (6") e graduação de 0,05 mm (1/128")</t>
    </r>
  </si>
  <si>
    <r>
      <rPr>
        <sz val="9"/>
        <rFont val="Arial"/>
        <family val="2"/>
      </rPr>
      <t>Parafina em barra</t>
    </r>
  </si>
  <si>
    <r>
      <rPr>
        <sz val="9"/>
        <rFont val="Arial"/>
        <family val="2"/>
      </rPr>
      <t>kg</t>
    </r>
  </si>
  <si>
    <r>
      <rPr>
        <sz val="9"/>
        <rFont val="Arial"/>
        <family val="2"/>
      </rPr>
      <t>Pinça tipo tesoura em aço inox - C = 50 cm</t>
    </r>
  </si>
  <si>
    <r>
      <rPr>
        <sz val="9"/>
        <rFont val="Arial"/>
        <family val="2"/>
      </rPr>
      <t>Pincel tipo prancha com cerdas sintéticas e base achatada - 50 mm (2")</t>
    </r>
  </si>
  <si>
    <r>
      <rPr>
        <sz val="9"/>
        <rFont val="Arial"/>
        <family val="2"/>
      </rPr>
      <t>Pipeta de vidro graduada - capacidade de 10 ml</t>
    </r>
  </si>
  <si>
    <r>
      <rPr>
        <sz val="9"/>
        <rFont val="Arial"/>
        <family val="2"/>
      </rPr>
      <t>Pipetador de borracha de 3 vias com válvula de esfera interna</t>
    </r>
  </si>
  <si>
    <r>
      <rPr>
        <sz val="9"/>
        <rFont val="Arial"/>
        <family val="2"/>
      </rPr>
      <t>Proveta de vidro graduada - capacidade de 100 ml</t>
    </r>
  </si>
  <si>
    <r>
      <rPr>
        <sz val="9"/>
        <rFont val="Arial"/>
        <family val="2"/>
      </rPr>
      <t>Proveta de vidro graduada - capacidade de 1.000 ml</t>
    </r>
  </si>
  <si>
    <r>
      <rPr>
        <sz val="9"/>
        <rFont val="Arial"/>
        <family val="2"/>
      </rPr>
      <t xml:space="preserve">Tacho em chapa de aço zincado para preparo de amostras de cimento e argamassa - diâmetro superior
</t>
    </r>
    <r>
      <rPr>
        <sz val="9"/>
        <rFont val="Arial"/>
        <family val="2"/>
      </rPr>
      <t>= 28 cm, diâmetro inferior = 21 cm e H = 11 cm</t>
    </r>
  </si>
  <si>
    <r>
      <rPr>
        <sz val="9"/>
        <rFont val="Arial"/>
        <family val="2"/>
      </rPr>
      <t>Termômetro de vidro com enchimento de mercúrio tipo 12C - escala de -10 a 200 °C e graduado em 0,2 °C</t>
    </r>
  </si>
  <si>
    <r>
      <rPr>
        <sz val="9"/>
        <rFont val="Arial"/>
        <family val="2"/>
      </rPr>
      <t>Termômetro de vidro com enchimento de mercúrio tipo XXXX - escala de -10 a 150 °C e graduado em 0,5 °C</t>
    </r>
  </si>
  <si>
    <r>
      <rPr>
        <sz val="9"/>
        <rFont val="Arial"/>
        <family val="2"/>
      </rPr>
      <t>Termômetro digital tipo espeto - escala de -50 a 300 °C e precisão de 0,1 °C</t>
    </r>
  </si>
  <si>
    <r>
      <rPr>
        <sz val="9"/>
        <rFont val="Arial"/>
        <family val="2"/>
      </rPr>
      <t>Tripé circular com telas de arame com amianto para bico de Bunsen - D = 12 cm e H = 20 cm</t>
    </r>
  </si>
  <si>
    <r>
      <rPr>
        <sz val="9"/>
        <rFont val="Arial"/>
        <family val="2"/>
      </rPr>
      <t>Cabeçote com guias encamisadas para ensaio de compressão Marshall</t>
    </r>
  </si>
  <si>
    <r>
      <rPr>
        <sz val="9"/>
        <rFont val="Arial"/>
        <family val="2"/>
      </rPr>
      <t>Disco em aço para extração de amostras tipo Marshall</t>
    </r>
  </si>
  <si>
    <r>
      <rPr>
        <sz val="9"/>
        <rFont val="Arial"/>
        <family val="2"/>
      </rPr>
      <t>Medidor de fluência com extensômetro analógico e resolução de 25,4 μm (0,001")</t>
    </r>
  </si>
  <si>
    <r>
      <rPr>
        <sz val="9"/>
        <rFont val="Arial"/>
        <family val="2"/>
      </rPr>
      <t>Molde cilíndrico em aço zincado composto por cilindro, corpo e base intercambiável para corpo de prova Marshall - D = 100 mm (4'')</t>
    </r>
  </si>
  <si>
    <r>
      <rPr>
        <sz val="9"/>
        <rFont val="Arial"/>
        <family val="2"/>
      </rPr>
      <t>Molde de latão e base para ensaio de recuperação elástica de asfalto</t>
    </r>
  </si>
  <si>
    <r>
      <rPr>
        <sz val="9"/>
        <rFont val="Arial"/>
        <family val="2"/>
      </rPr>
      <t>Molde diametral em aço zincado para ensaio de tração indireta</t>
    </r>
  </si>
  <si>
    <r>
      <rPr>
        <sz val="9"/>
        <rFont val="Arial"/>
        <family val="2"/>
      </rPr>
      <t>Soquete cilíndrico em aço zincado para ensaio ISC (CBR) - peso de impacto = 4,536 kg (10 lb)</t>
    </r>
  </si>
  <si>
    <t>CESTA DE Instalações de Laboratório de Concreto</t>
  </si>
  <si>
    <r>
      <rPr>
        <sz val="9"/>
        <rFont val="Arial"/>
        <family val="2"/>
      </rPr>
      <t>Agitador eletromecânico de peneiras com caixilho quadrado, com capacidade para até seis peneiras - 0,37 kW</t>
    </r>
  </si>
  <si>
    <r>
      <rPr>
        <sz val="9"/>
        <rFont val="Arial"/>
        <family val="2"/>
      </rPr>
      <t>Argamassadeira de movimento planetário, com cuba de 5 litros e pá (batedor) em aço - 0,25 kW</t>
    </r>
  </si>
  <si>
    <r>
      <rPr>
        <sz val="9"/>
        <rFont val="Arial"/>
        <family val="2"/>
      </rPr>
      <t>Balança eletrônica com capacidade de 20 kg e precisão de 0,2 g</t>
    </r>
  </si>
  <si>
    <r>
      <rPr>
        <sz val="9"/>
        <rFont val="Arial"/>
        <family val="2"/>
      </rPr>
      <t>Banho para cura de corpos de prova prismáticos, com aquecimento - 0,5 kW</t>
    </r>
  </si>
  <si>
    <r>
      <rPr>
        <sz val="9"/>
        <rFont val="Arial"/>
        <family val="2"/>
      </rPr>
      <t>Betoneira com tambor de 120 litros - 0,25 kW</t>
    </r>
  </si>
  <si>
    <r>
      <rPr>
        <sz val="9"/>
        <rFont val="Arial"/>
        <family val="2"/>
      </rPr>
      <t>Extratora rotativa elétrica fixa para concreto e asfalto - 4,25 kW</t>
    </r>
  </si>
  <si>
    <r>
      <rPr>
        <sz val="9"/>
        <rFont val="Arial"/>
        <family val="2"/>
      </rPr>
      <t>Máquina de corte de corpos de prova com serra diamantada - 3,73 kW</t>
    </r>
  </si>
  <si>
    <r>
      <rPr>
        <sz val="9"/>
        <rFont val="Arial"/>
        <family val="2"/>
      </rPr>
      <t xml:space="preserve">Prensa eletrohidráulica digital para ensaios de compressão de concreto com capacidade de 1.000 kN
</t>
    </r>
    <r>
      <rPr>
        <sz val="9"/>
        <rFont val="Arial"/>
        <family val="2"/>
      </rPr>
      <t>- 0,95 kW</t>
    </r>
  </si>
  <si>
    <r>
      <rPr>
        <sz val="9"/>
        <rFont val="Arial"/>
        <family val="2"/>
      </rPr>
      <t>Retificadora cilíndrica elétrica para corpo de prova de concreto - 2,20 kW</t>
    </r>
  </si>
  <si>
    <r>
      <rPr>
        <sz val="9"/>
        <rFont val="Arial"/>
        <family val="2"/>
      </rPr>
      <t>Aparelho de Vicat em ferro fundido e base emborrachada para determinação do tempo de pega do cimento</t>
    </r>
  </si>
  <si>
    <r>
      <rPr>
        <sz val="9"/>
        <rFont val="Arial"/>
        <family val="2"/>
      </rPr>
      <t>Aparelho medidor de ar incorporado à argamassa com manômetro</t>
    </r>
  </si>
  <si>
    <r>
      <rPr>
        <sz val="9"/>
        <rFont val="Arial"/>
        <family val="2"/>
      </rPr>
      <t>Balão volumétrico de vidro - capacidade de 100 ml</t>
    </r>
  </si>
  <si>
    <r>
      <rPr>
        <sz val="9"/>
        <rFont val="Arial"/>
        <family val="2"/>
      </rPr>
      <t>Balão volumétrico de vidro - capacidade de 1.000 ml</t>
    </r>
  </si>
  <si>
    <r>
      <rPr>
        <sz val="9"/>
        <rFont val="Arial"/>
        <family val="2"/>
      </rPr>
      <t>Béquer de alumínio - capacidade de 250 ml</t>
    </r>
  </si>
  <si>
    <r>
      <rPr>
        <sz val="9"/>
        <rFont val="Arial"/>
        <family val="2"/>
      </rPr>
      <t>Comparador de expansibilidade digital com barra padrão e resolução de 0,001 mm</t>
    </r>
  </si>
  <si>
    <r>
      <rPr>
        <sz val="9"/>
        <rFont val="Arial"/>
        <family val="2"/>
      </rPr>
      <t>Concha metálica para moldagem de corpo de prova de concreto - C = 20 cm e L = 10 cm</t>
    </r>
  </si>
  <si>
    <r>
      <rPr>
        <sz val="9"/>
        <rFont val="Arial"/>
        <family val="2"/>
      </rPr>
      <t>Conjunto de peneiras quadradas de caixilho metálico com tampa e fundo - C = 500 mm, L = 500 mm, H = 100 mm e malha com abertura de 0,075 a 75 mm</t>
    </r>
  </si>
  <si>
    <r>
      <rPr>
        <sz val="9"/>
        <rFont val="Arial"/>
        <family val="2"/>
      </rPr>
      <t>Escova de madeira com cerdas em fibra de latão para limpeza de peneiras</t>
    </r>
  </si>
  <si>
    <r>
      <rPr>
        <sz val="9"/>
        <rFont val="Arial"/>
        <family val="2"/>
      </rPr>
      <t>Frasco de vidro graduado de boca estreita resistente ao calor - capacidade de 500 ml</t>
    </r>
  </si>
  <si>
    <r>
      <rPr>
        <sz val="9"/>
        <rFont val="Arial"/>
        <family val="2"/>
      </rPr>
      <t xml:space="preserve">Recipiente paralelepipédico metálico - C = 316 mm, L
</t>
    </r>
    <r>
      <rPr>
        <sz val="9"/>
        <rFont val="Arial"/>
        <family val="2"/>
      </rPr>
      <t>= 316 mm e H = 200 mm e capacidade de 20 l</t>
    </r>
  </si>
  <si>
    <r>
      <rPr>
        <sz val="9"/>
        <rFont val="Arial"/>
        <family val="2"/>
      </rPr>
      <t>Régua em alumínio - C = 30 cm</t>
    </r>
  </si>
  <si>
    <r>
      <rPr>
        <sz val="9"/>
        <rFont val="Arial"/>
        <family val="2"/>
      </rPr>
      <t>Suporte em aço zincado para 8 corpos de prova prismáticos de C = 25 mm, L = 25 mm e H = 285 mm</t>
    </r>
  </si>
  <si>
    <r>
      <rPr>
        <sz val="9"/>
        <rFont val="Arial"/>
        <family val="2"/>
      </rPr>
      <t>Desmoldante para formas</t>
    </r>
  </si>
  <si>
    <r>
      <rPr>
        <sz val="9"/>
        <rFont val="Arial"/>
        <family val="2"/>
      </rPr>
      <t>Cálice para extratora elétrica - D = 102 mm (4”)</t>
    </r>
  </si>
  <si>
    <r>
      <rPr>
        <sz val="9"/>
        <rFont val="Arial"/>
        <family val="2"/>
      </rPr>
      <t>Compressômetro em ferro fundido com 2 extensômetros analógicos para corpos de prova de D = 15 cm e H = 30 cm</t>
    </r>
  </si>
  <si>
    <r>
      <rPr>
        <sz val="9"/>
        <rFont val="Arial"/>
        <family val="2"/>
      </rPr>
      <t>Conjunto em chapa de aço zincado para ensaio de abatimento do tronco de cone (Slump Test)</t>
    </r>
  </si>
  <si>
    <r>
      <rPr>
        <sz val="9"/>
        <rFont val="Arial"/>
        <family val="2"/>
      </rPr>
      <t>Coroa diamantada para extratora elétrica - D = 102 mm (4”)</t>
    </r>
  </si>
  <si>
    <r>
      <rPr>
        <sz val="9"/>
        <rFont val="Arial"/>
        <family val="2"/>
      </rPr>
      <t>Fôrma prismática simples em aço para argamassa - C = 285 mm, L = 25 mm e H = 25 mm</t>
    </r>
  </si>
  <si>
    <r>
      <rPr>
        <sz val="9"/>
        <rFont val="Arial"/>
        <family val="2"/>
      </rPr>
      <t>Haste metálica com extremidades arredondadas para compactação de concreto - D = 16 mm e C = 600 mm</t>
    </r>
  </si>
  <si>
    <r>
      <rPr>
        <sz val="9"/>
        <rFont val="Arial"/>
        <family val="2"/>
      </rPr>
      <t>Molde cilíndrico em aço zincado para corpo de prova de concreto - D = 150 mm e H = 300 mm</t>
    </r>
  </si>
  <si>
    <r>
      <rPr>
        <sz val="9"/>
        <rFont val="Arial"/>
        <family val="2"/>
      </rPr>
      <t>Soquete prismático em neoprene - C = 13 mm (1/2"), L = 25 mm (1") e H = 150 mm (6’’)</t>
    </r>
  </si>
  <si>
    <t>CESTA DE Instalações de Laboratório de Solos</t>
  </si>
  <si>
    <r>
      <rPr>
        <sz val="9"/>
        <rFont val="Arial"/>
        <family val="2"/>
      </rPr>
      <t xml:space="preserve">Agitador eletromecânico de peneiras com caixilho redondo, com capacidade para até oito peneiras D = 20,32 cm -
</t>
    </r>
    <r>
      <rPr>
        <sz val="9"/>
        <rFont val="Arial"/>
        <family val="2"/>
      </rPr>
      <t>0,2 kW</t>
    </r>
  </si>
  <si>
    <r>
      <rPr>
        <sz val="9"/>
        <rFont val="Arial"/>
        <family val="2"/>
      </rPr>
      <t>Bomba de vácuo e ar comprimido tipo 2 VC de alto desempenho com capacidade de 8,2 m³/h - 0,12 kW</t>
    </r>
  </si>
  <si>
    <r>
      <rPr>
        <sz val="9"/>
        <rFont val="Arial"/>
        <family val="2"/>
      </rPr>
      <t>Câmara climática com controle de temperatura e umidade - temperatura de 10 a 60°C e capacidade de 300 litros - 2,0 kW</t>
    </r>
  </si>
  <si>
    <r>
      <rPr>
        <sz val="9"/>
        <rFont val="Arial"/>
        <family val="2"/>
      </rPr>
      <t>Destilador elétrico em aço inox para água com capacidade de 0,01 m³h - 8,0 kW</t>
    </r>
  </si>
  <si>
    <r>
      <rPr>
        <sz val="9"/>
        <rFont val="Arial"/>
        <family val="2"/>
      </rPr>
      <t>Máquina para ensaio de abrasão tipo "Los Angeles" com 12 esferas em aço - 0,75 kW</t>
    </r>
  </si>
  <si>
    <r>
      <rPr>
        <sz val="9"/>
        <rFont val="Arial"/>
        <family val="2"/>
      </rPr>
      <t>Prensa elétrica com anel dinamômetro para ensaio ISC (CBR) e Marshall com capacidade de 50 kN - 0,2 kW</t>
    </r>
  </si>
  <si>
    <r>
      <rPr>
        <sz val="9"/>
        <rFont val="Arial"/>
        <family val="2"/>
      </rPr>
      <t>Aparelho medidor de teor de umidade tipo speedy</t>
    </r>
  </si>
  <si>
    <r>
      <rPr>
        <sz val="9"/>
        <rFont val="Arial"/>
        <family val="2"/>
      </rPr>
      <t>Extrator manual de amostras com acionamento hidráulico para corpos de prova cilíndrico</t>
    </r>
  </si>
  <si>
    <r>
      <rPr>
        <sz val="9"/>
        <rFont val="Arial"/>
        <family val="2"/>
      </rPr>
      <t>Transportador manual carrinho de mão com capacidade de 80 l</t>
    </r>
  </si>
  <si>
    <r>
      <rPr>
        <sz val="9"/>
        <rFont val="Arial"/>
        <family val="2"/>
      </rPr>
      <t>Bandeja metálica com orifício central - D = 12,7 cm (5")</t>
    </r>
  </si>
  <si>
    <r>
      <rPr>
        <sz val="9"/>
        <rFont val="Arial"/>
        <family val="2"/>
      </rPr>
      <t>Cilindro comparador de metal - D = 3 mm e C = 100 mm</t>
    </r>
  </si>
  <si>
    <r>
      <rPr>
        <sz val="9"/>
        <rFont val="Arial"/>
        <family val="2"/>
      </rPr>
      <t>Conjunto de crivos redutores circulares com suporte para peneiramento - D = 6,3 a 76 mm</t>
    </r>
  </si>
  <si>
    <r>
      <rPr>
        <sz val="9"/>
        <rFont val="Arial"/>
        <family val="2"/>
      </rPr>
      <t>Conjunto de crivos redutores retangulares com suporte para peneiramento - abertura retangular de 3,2 a 38 mm</t>
    </r>
  </si>
  <si>
    <r>
      <rPr>
        <sz val="9"/>
        <rFont val="Arial"/>
        <family val="2"/>
      </rPr>
      <t>Conjunto de peneiras circulares de caixilho metálico com tampa e fundo - D = 203,2 mm (8"), H = 50,8 mm (2") e malha com abertura de 0,075 a 75 mm</t>
    </r>
  </si>
  <si>
    <r>
      <rPr>
        <sz val="9"/>
        <rFont val="Arial"/>
        <family val="2"/>
      </rPr>
      <t>Extensômetro com curso de 10 mm e resolução graduada em 0,01 mm</t>
    </r>
  </si>
  <si>
    <r>
      <rPr>
        <sz val="9"/>
        <rFont val="Arial"/>
        <family val="2"/>
      </rPr>
      <t>Recipiente cilíndrico em aço zincado - D = 20 cm e H = 19,1 cm e capacidade de 6 l</t>
    </r>
  </si>
  <si>
    <r>
      <rPr>
        <sz val="9"/>
        <rFont val="Arial"/>
        <family val="2"/>
      </rPr>
      <t>Repartidor de amostras em chapa de aço galvanizado com abertura de 13 mm (1/2")</t>
    </r>
  </si>
  <si>
    <r>
      <rPr>
        <sz val="9"/>
        <rFont val="Arial"/>
        <family val="2"/>
      </rPr>
      <t>Repartidor de amostras em chapa de aço galvanizado com abertura de 25 mm (1")</t>
    </r>
  </si>
  <si>
    <r>
      <rPr>
        <sz val="9"/>
        <rFont val="Arial"/>
        <family val="2"/>
      </rPr>
      <t>Repartidor de amostras em chapa de aço galvanizado com abertura de 50 mm (2")</t>
    </r>
  </si>
  <si>
    <r>
      <rPr>
        <sz val="9"/>
        <rFont val="Arial"/>
        <family val="2"/>
      </rPr>
      <t>Talhadeira chata em aço - C = 25 cm (10")</t>
    </r>
  </si>
  <si>
    <r>
      <rPr>
        <sz val="9"/>
        <rFont val="Arial"/>
        <family val="2"/>
      </rPr>
      <t>Almofariz em porcelana e mão de gral recoberta com luva de borracha - capacidade de 4.170 ml</t>
    </r>
  </si>
  <si>
    <r>
      <rPr>
        <sz val="9"/>
        <rFont val="Arial"/>
        <family val="2"/>
      </rPr>
      <t>Calibrador da base de ebonite com esfera para aparelho casagrande</t>
    </r>
  </si>
  <si>
    <r>
      <rPr>
        <sz val="9"/>
        <rFont val="Arial"/>
        <family val="2"/>
      </rPr>
      <t>Conjunto para determinação densidade tipo frasco de areia</t>
    </r>
  </si>
  <si>
    <r>
      <rPr>
        <sz val="9"/>
        <rFont val="Arial"/>
        <family val="2"/>
      </rPr>
      <t>Conjunto para ensaio de equivalente de areia</t>
    </r>
  </si>
  <si>
    <r>
      <rPr>
        <sz val="9"/>
        <rFont val="Arial"/>
        <family val="2"/>
      </rPr>
      <t>Disco anelar bipartido em aço para sobrecarga em ensaio ISC (CBR) - DE = 14,90 cm, DI = 5,40 cm e peso = 2,27 kg</t>
    </r>
  </si>
  <si>
    <r>
      <rPr>
        <sz val="9"/>
        <rFont val="Arial"/>
        <family val="2"/>
      </rPr>
      <t>Disco espaçador em aço zincado para molde de ensaio ISC (CBR) - D = 15,24 cm (6") e H = 6,35 cm (2 1/2")</t>
    </r>
  </si>
  <si>
    <r>
      <rPr>
        <sz val="9"/>
        <rFont val="Arial"/>
        <family val="2"/>
      </rPr>
      <t>Kit para determinação de limite de liquidez</t>
    </r>
  </si>
  <si>
    <r>
      <rPr>
        <sz val="9"/>
        <rFont val="Arial"/>
        <family val="2"/>
      </rPr>
      <t>Molde cilíndrico em aço zincado composto por base perfurada, hastes roscadas, borboletas para fixação e colar para corpo de prova ISC (CBR) - D = 152,4 mm (6'')</t>
    </r>
  </si>
  <si>
    <r>
      <rPr>
        <sz val="9"/>
        <rFont val="Arial"/>
        <family val="2"/>
      </rPr>
      <t>Placa de vidro esmerilhado para ensaio de limite de plasticidade - C = 300 mm, L = 300 mm e H = 5 mm</t>
    </r>
  </si>
  <si>
    <r>
      <rPr>
        <sz val="9"/>
        <rFont val="Arial"/>
        <family val="2"/>
      </rPr>
      <t>Prato perfurado em aço zincado com haste central ajustável para ensaio CBR - D = 14,9 cm</t>
    </r>
  </si>
  <si>
    <r>
      <rPr>
        <sz val="9"/>
        <rFont val="Arial"/>
        <family val="2"/>
      </rPr>
      <t>Tripé porta extensômetro em aço zincado tipo semicírculo para ensaio ISC (CBR)</t>
    </r>
  </si>
  <si>
    <r>
      <rPr>
        <sz val="9"/>
        <rFont val="Arial"/>
        <family val="2"/>
      </rPr>
      <t>Ampola de carbureto de cálcio</t>
    </r>
  </si>
  <si>
    <r>
      <rPr>
        <sz val="9"/>
        <rFont val="Arial"/>
        <family val="2"/>
      </rPr>
      <t>Óleo lubrificante mineral com viscosidade SAE 40</t>
    </r>
  </si>
  <si>
    <t>CESTA DE Instalações de Topografia</t>
  </si>
  <si>
    <r>
      <rPr>
        <sz val="9"/>
        <rFont val="Arial"/>
        <family val="2"/>
      </rPr>
      <t>Estação total eletrônica com precisão angular de 2", linear de 2 mm e alcance com 1 prisma de 3.000 m</t>
    </r>
  </si>
  <si>
    <r>
      <rPr>
        <sz val="9"/>
        <rFont val="Arial"/>
        <family val="2"/>
      </rPr>
      <t>GPS geodésico de dupla frequência (L1/L2)</t>
    </r>
  </si>
  <si>
    <r>
      <rPr>
        <sz val="9"/>
        <rFont val="Arial"/>
        <family val="2"/>
      </rPr>
      <t>Nível ótico</t>
    </r>
  </si>
  <si>
    <r>
      <rPr>
        <sz val="9"/>
        <rFont val="Arial"/>
        <family val="2"/>
      </rPr>
      <t>Trena em fibra de vidro - C = 50 m</t>
    </r>
  </si>
  <si>
    <r>
      <rPr>
        <sz val="9"/>
        <rFont val="Arial"/>
        <family val="2"/>
      </rPr>
      <t>Baliza topográfica em aço - C = 2 m</t>
    </r>
  </si>
  <si>
    <r>
      <rPr>
        <sz val="9"/>
        <rFont val="Arial"/>
        <family val="2"/>
      </rPr>
      <t>Bastão telescópico topográfico em alumínio - C = 3,6 m</t>
    </r>
  </si>
  <si>
    <r>
      <rPr>
        <sz val="9"/>
        <rFont val="Arial"/>
        <family val="2"/>
      </rPr>
      <t>Mira topográfica em alumínio - C = 7 m</t>
    </r>
  </si>
  <si>
    <r>
      <rPr>
        <sz val="9"/>
        <rFont val="Arial"/>
        <family val="2"/>
      </rPr>
      <t>Prisma circular para estação total - D = 64 mm</t>
    </r>
  </si>
  <si>
    <r>
      <rPr>
        <sz val="9"/>
        <rFont val="Arial"/>
        <family val="2"/>
      </rPr>
      <t xml:space="preserve">Tripé em alumínio para estação total e nível topográfico
</t>
    </r>
    <r>
      <rPr>
        <sz val="9"/>
        <rFont val="Arial"/>
        <family val="2"/>
      </rPr>
      <t>- H = 107 a 165 cm</t>
    </r>
  </si>
  <si>
    <t>COM DESONERAÇÃO</t>
  </si>
  <si>
    <t>Sl.M.=R$ 1.320,00</t>
  </si>
  <si>
    <r>
      <t xml:space="preserve"> TÚNEIS, BARRAGENS, GRANDES OAE'S, </t>
    </r>
    <r>
      <rPr>
        <b/>
        <sz val="8"/>
        <rFont val="Arial"/>
        <family val="2"/>
      </rPr>
      <t>OBRAS ESTRITAMENTE URBANAS</t>
    </r>
    <r>
      <rPr>
        <sz val="8"/>
        <rFont val="Arial"/>
        <family val="2"/>
      </rPr>
      <t xml:space="preserve"> ENTRE OUTRAS)</t>
    </r>
  </si>
  <si>
    <t>Verificar limite de 10,68%</t>
  </si>
  <si>
    <r>
      <t>Despesas diversas - material de expediente e limpeza, água, luz, telefone, internet, postagens,</t>
    </r>
    <r>
      <rPr>
        <b/>
        <u/>
        <sz val="10"/>
        <color rgb="FF000000"/>
        <rFont val="Arial"/>
        <family val="2"/>
      </rPr>
      <t xml:space="preserve"> softwares necessários</t>
    </r>
    <r>
      <rPr>
        <sz val="10"/>
        <color rgb="FF000000"/>
        <rFont val="Arial"/>
        <family val="2"/>
      </rPr>
      <t xml:space="preserve"> entre outros.</t>
    </r>
  </si>
  <si>
    <t>Acórdão TCU 2.622/2013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</si>
</sst>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22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/>
      <sz val="15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5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b/>
      <sz val="10"/>
      <color rgb="FF000000"/>
      <name val="Times New Roman"/>
      <family val="1"/>
    </font>
    <font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u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1" fillId="0" borderId="0"/>
  </cellStyleXfs>
  <cellXfs count="135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shrinkToFit="1"/>
    </xf>
    <xf numFmtId="164" fontId="6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0" fontId="3" fillId="0" borderId="1" xfId="1" applyNumberFormat="1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shrinkToFit="1"/>
    </xf>
    <xf numFmtId="10" fontId="3" fillId="0" borderId="1" xfId="1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right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3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17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top" wrapText="1"/>
    </xf>
    <xf numFmtId="0" fontId="17" fillId="0" borderId="25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left" vertical="top"/>
    </xf>
    <xf numFmtId="0" fontId="17" fillId="0" borderId="8" xfId="0" applyFont="1" applyFill="1" applyBorder="1" applyAlignment="1">
      <alignment vertical="center" wrapText="1"/>
    </xf>
    <xf numFmtId="0" fontId="0" fillId="0" borderId="2" xfId="0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horizontal="center" vertical="center" wrapText="1"/>
    </xf>
    <xf numFmtId="2" fontId="19" fillId="0" borderId="26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left" vertical="top"/>
    </xf>
    <xf numFmtId="0" fontId="16" fillId="4" borderId="27" xfId="0" applyFont="1" applyFill="1" applyBorder="1" applyAlignment="1">
      <alignment vertical="center"/>
    </xf>
    <xf numFmtId="0" fontId="16" fillId="4" borderId="28" xfId="0" applyFont="1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18" fillId="0" borderId="21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left" vertical="top"/>
    </xf>
    <xf numFmtId="0" fontId="18" fillId="0" borderId="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6" fillId="4" borderId="32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left" vertical="top" wrapText="1"/>
    </xf>
    <xf numFmtId="2" fontId="19" fillId="0" borderId="25" xfId="0" applyNumberFormat="1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shrinkToFit="1"/>
    </xf>
    <xf numFmtId="4" fontId="4" fillId="2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" fillId="2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shrinkToFit="1"/>
    </xf>
    <xf numFmtId="4" fontId="4" fillId="0" borderId="4" xfId="0" applyNumberFormat="1" applyFont="1" applyFill="1" applyBorder="1" applyAlignment="1">
      <alignment horizontal="center" vertical="center" shrinkToFit="1"/>
    </xf>
    <xf numFmtId="4" fontId="1" fillId="0" borderId="2" xfId="0" applyNumberFormat="1" applyFont="1" applyFill="1" applyBorder="1" applyAlignment="1">
      <alignment horizontal="center" vertical="center" shrinkToFit="1"/>
    </xf>
    <xf numFmtId="4" fontId="1" fillId="0" borderId="4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4" fontId="3" fillId="0" borderId="1" xfId="0" applyNumberFormat="1" applyFont="1" applyFill="1" applyBorder="1" applyAlignment="1">
      <alignment vertical="center" shrinkToFit="1"/>
    </xf>
  </cellXfs>
  <cellStyles count="3">
    <cellStyle name="Normal" xfId="0" builtinId="0"/>
    <cellStyle name="Normal 2" xfId="2" xr:uid="{C348F021-2A6A-4F5F-BDC1-087F33FAB123}"/>
    <cellStyle name="Porcentagem" xfId="1" builtinId="5"/>
  </cellStyles>
  <dxfs count="0"/>
  <tableStyles count="0" defaultTableStyle="TableStyleMedium9" defaultPivotStyle="PivotStyleLight16"/>
  <colors>
    <mruColors>
      <color rgb="FFFFCCFF"/>
      <color rgb="FF77E838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46E20-C270-43F9-B8EA-E5DD52F8DD40}">
  <dimension ref="A1:V65"/>
  <sheetViews>
    <sheetView showGridLines="0" tabSelected="1" view="pageBreakPreview" topLeftCell="A12" zoomScaleNormal="110" zoomScaleSheetLayoutView="100" workbookViewId="0">
      <selection activeCell="N42" sqref="N42"/>
    </sheetView>
  </sheetViews>
  <sheetFormatPr defaultRowHeight="12.75" x14ac:dyDescent="0.2"/>
  <cols>
    <col min="1" max="1" width="35.83203125" style="4" customWidth="1"/>
    <col min="2" max="2" width="8.6640625" style="4" bestFit="1" customWidth="1"/>
    <col min="3" max="3" width="11.5" style="4" customWidth="1"/>
    <col min="4" max="4" width="10.33203125" style="4" bestFit="1" customWidth="1"/>
    <col min="5" max="5" width="12" style="4" customWidth="1"/>
    <col min="6" max="6" width="13" style="4" customWidth="1"/>
    <col min="7" max="7" width="12.5" style="4" customWidth="1"/>
    <col min="8" max="8" width="14.1640625" style="4" customWidth="1"/>
    <col min="9" max="9" width="13.1640625" style="4" customWidth="1"/>
    <col min="10" max="10" width="13.83203125" style="4" customWidth="1"/>
    <col min="11" max="11" width="13.1640625" style="4" customWidth="1"/>
    <col min="12" max="12" width="14.5" style="4" customWidth="1"/>
    <col min="13" max="13" width="12.83203125" style="4" customWidth="1"/>
    <col min="14" max="14" width="15.1640625" style="4" customWidth="1"/>
    <col min="15" max="15" width="12.5" style="6" bestFit="1" customWidth="1"/>
    <col min="16" max="16" width="14.1640625" style="6" bestFit="1" customWidth="1"/>
    <col min="17" max="17" width="12.5" style="6" bestFit="1" customWidth="1"/>
    <col min="18" max="18" width="14.1640625" style="6" bestFit="1" customWidth="1"/>
    <col min="19" max="19" width="12.5" style="6" bestFit="1" customWidth="1"/>
    <col min="20" max="20" width="14.1640625" style="6" bestFit="1" customWidth="1"/>
    <col min="21" max="21" width="12.5" style="4" bestFit="1" customWidth="1"/>
    <col min="22" max="22" width="14.1640625" style="4" bestFit="1" customWidth="1"/>
    <col min="23" max="16384" width="9.33203125" style="4"/>
  </cols>
  <sheetData>
    <row r="1" spans="1:22" ht="19.5" x14ac:dyDescent="0.2">
      <c r="A1" s="10" t="s">
        <v>6</v>
      </c>
      <c r="B1" s="11"/>
      <c r="C1" s="98" t="s">
        <v>68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x14ac:dyDescent="0.2">
      <c r="A2" s="11"/>
      <c r="B2" s="11"/>
      <c r="C2" s="11"/>
      <c r="D2" s="11"/>
      <c r="E2" s="11"/>
      <c r="F2" s="11"/>
      <c r="G2" s="11"/>
      <c r="H2" s="19"/>
      <c r="I2" s="20"/>
      <c r="J2" s="20"/>
      <c r="K2" s="20"/>
      <c r="L2" s="11"/>
      <c r="M2" s="11"/>
      <c r="N2" s="11"/>
      <c r="O2" s="12"/>
      <c r="P2" s="12"/>
      <c r="Q2" s="12"/>
      <c r="R2" s="12"/>
      <c r="S2" s="12"/>
      <c r="T2" s="12"/>
      <c r="U2" s="11"/>
      <c r="V2" s="11"/>
    </row>
    <row r="3" spans="1:22" x14ac:dyDescent="0.2">
      <c r="A3" s="11" t="s">
        <v>63</v>
      </c>
      <c r="B3" s="22">
        <v>1</v>
      </c>
      <c r="C3" s="21" t="s">
        <v>83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1"/>
      <c r="V3" s="11"/>
    </row>
    <row r="4" spans="1:22" ht="27.75" customHeight="1" x14ac:dyDescent="0.2">
      <c r="A4" s="23" t="s">
        <v>82</v>
      </c>
      <c r="B4" s="11"/>
      <c r="C4" s="11"/>
      <c r="D4" s="11"/>
      <c r="E4" s="11"/>
      <c r="F4" s="11"/>
      <c r="G4" s="11"/>
      <c r="H4" s="11"/>
      <c r="I4" s="99" t="s">
        <v>37</v>
      </c>
      <c r="J4" s="100"/>
      <c r="K4" s="100"/>
      <c r="L4" s="100"/>
      <c r="M4" s="100"/>
      <c r="N4" s="101"/>
      <c r="O4" s="12"/>
      <c r="P4" s="12"/>
      <c r="Q4" s="12"/>
      <c r="R4" s="12"/>
      <c r="S4" s="12"/>
      <c r="T4" s="12"/>
      <c r="U4" s="102" t="s">
        <v>87</v>
      </c>
      <c r="V4" s="103"/>
    </row>
    <row r="5" spans="1:22" ht="34.5" customHeight="1" x14ac:dyDescent="0.2">
      <c r="A5" s="104" t="s">
        <v>0</v>
      </c>
      <c r="B5" s="104" t="s">
        <v>1</v>
      </c>
      <c r="C5" s="104" t="s">
        <v>69</v>
      </c>
      <c r="D5" s="104" t="s">
        <v>72</v>
      </c>
      <c r="E5" s="104" t="s">
        <v>73</v>
      </c>
      <c r="F5" s="104" t="s">
        <v>71</v>
      </c>
      <c r="G5" s="92" t="s">
        <v>76</v>
      </c>
      <c r="H5" s="92"/>
      <c r="I5" s="97" t="s">
        <v>65</v>
      </c>
      <c r="J5" s="97"/>
      <c r="K5" s="97" t="s">
        <v>66</v>
      </c>
      <c r="L5" s="97"/>
      <c r="M5" s="97" t="s">
        <v>67</v>
      </c>
      <c r="N5" s="97"/>
      <c r="O5" s="95" t="s">
        <v>39</v>
      </c>
      <c r="P5" s="96"/>
      <c r="Q5" s="92" t="s">
        <v>58</v>
      </c>
      <c r="R5" s="92"/>
      <c r="S5" s="92" t="s">
        <v>74</v>
      </c>
      <c r="T5" s="92"/>
      <c r="U5" s="92" t="s">
        <v>86</v>
      </c>
      <c r="V5" s="92"/>
    </row>
    <row r="6" spans="1:22" ht="12" customHeight="1" x14ac:dyDescent="0.2">
      <c r="A6" s="105"/>
      <c r="B6" s="105"/>
      <c r="C6" s="107"/>
      <c r="D6" s="105"/>
      <c r="E6" s="105"/>
      <c r="F6" s="105"/>
      <c r="G6" s="93" t="s">
        <v>50</v>
      </c>
      <c r="H6" s="94"/>
      <c r="I6" s="93" t="s">
        <v>51</v>
      </c>
      <c r="J6" s="94"/>
      <c r="K6" s="93" t="s">
        <v>52</v>
      </c>
      <c r="L6" s="94"/>
      <c r="M6" s="93" t="s">
        <v>53</v>
      </c>
      <c r="N6" s="94"/>
      <c r="O6" s="95" t="s">
        <v>54</v>
      </c>
      <c r="P6" s="96"/>
      <c r="Q6" s="95" t="s">
        <v>55</v>
      </c>
      <c r="R6" s="96"/>
      <c r="S6" s="95" t="s">
        <v>56</v>
      </c>
      <c r="T6" s="96"/>
      <c r="U6" s="93" t="s">
        <v>57</v>
      </c>
      <c r="V6" s="94"/>
    </row>
    <row r="7" spans="1:22" ht="9.9499999999999993" customHeight="1" x14ac:dyDescent="0.2">
      <c r="A7" s="106"/>
      <c r="B7" s="106"/>
      <c r="C7" s="108"/>
      <c r="D7" s="106"/>
      <c r="E7" s="106"/>
      <c r="F7" s="106"/>
      <c r="G7" s="5" t="s">
        <v>2</v>
      </c>
      <c r="H7" s="5" t="s">
        <v>3</v>
      </c>
      <c r="I7" s="5" t="s">
        <v>2</v>
      </c>
      <c r="J7" s="5" t="s">
        <v>3</v>
      </c>
      <c r="K7" s="5" t="s">
        <v>2</v>
      </c>
      <c r="L7" s="5" t="s">
        <v>3</v>
      </c>
      <c r="M7" s="5" t="s">
        <v>2</v>
      </c>
      <c r="N7" s="5" t="s">
        <v>3</v>
      </c>
      <c r="O7" s="14" t="s">
        <v>2</v>
      </c>
      <c r="P7" s="14" t="s">
        <v>3</v>
      </c>
      <c r="Q7" s="14" t="s">
        <v>2</v>
      </c>
      <c r="R7" s="14" t="s">
        <v>3</v>
      </c>
      <c r="S7" s="14" t="s">
        <v>2</v>
      </c>
      <c r="T7" s="14" t="s">
        <v>3</v>
      </c>
      <c r="U7" s="5" t="s">
        <v>2</v>
      </c>
      <c r="V7" s="5" t="s">
        <v>3</v>
      </c>
    </row>
    <row r="8" spans="1:22" ht="15" customHeight="1" x14ac:dyDescent="0.2">
      <c r="A8" s="89" t="s">
        <v>62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1"/>
    </row>
    <row r="9" spans="1:22" ht="9.9499999999999993" customHeight="1" x14ac:dyDescent="0.2">
      <c r="A9" s="1" t="s">
        <v>43</v>
      </c>
      <c r="B9" s="3" t="s">
        <v>4</v>
      </c>
      <c r="C9" s="2">
        <f>D9*1320</f>
        <v>20196</v>
      </c>
      <c r="D9" s="2">
        <v>15.3</v>
      </c>
      <c r="E9" s="13">
        <v>1.1903999999999999</v>
      </c>
      <c r="F9" s="2">
        <f>C9*(1+E9)</f>
        <v>44237.318399999996</v>
      </c>
      <c r="G9" s="2"/>
      <c r="H9" s="2"/>
      <c r="I9" s="2"/>
      <c r="J9" s="2"/>
      <c r="K9" s="2">
        <f>0.5*$B$3</f>
        <v>0.5</v>
      </c>
      <c r="L9" s="26">
        <f>TRUNC($F9*K9,2)</f>
        <v>22118.65</v>
      </c>
      <c r="M9" s="2">
        <f>1*$B$3</f>
        <v>1</v>
      </c>
      <c r="N9" s="26">
        <f>TRUNC($F9*M9,2)</f>
        <v>44237.31</v>
      </c>
      <c r="O9" s="7"/>
      <c r="P9" s="7"/>
      <c r="Q9" s="7"/>
      <c r="R9" s="7"/>
      <c r="S9" s="7"/>
      <c r="T9" s="7"/>
      <c r="U9" s="26">
        <f>0.5*$B$3</f>
        <v>0.5</v>
      </c>
      <c r="V9" s="26">
        <f>TRUNC($F9*U9,2)</f>
        <v>22118.65</v>
      </c>
    </row>
    <row r="10" spans="1:22" ht="9.9499999999999993" customHeight="1" x14ac:dyDescent="0.2">
      <c r="A10" s="1" t="s">
        <v>44</v>
      </c>
      <c r="B10" s="3" t="s">
        <v>4</v>
      </c>
      <c r="C10" s="2">
        <f>D10*1320</f>
        <v>14652</v>
      </c>
      <c r="D10" s="2">
        <v>11.1</v>
      </c>
      <c r="E10" s="13">
        <f>$E$9</f>
        <v>1.1903999999999999</v>
      </c>
      <c r="F10" s="2">
        <f t="shared" ref="F10:F15" si="0">C10*(1+E10)</f>
        <v>32093.7408</v>
      </c>
      <c r="G10" s="2"/>
      <c r="H10" s="2"/>
      <c r="I10" s="2"/>
      <c r="J10" s="2"/>
      <c r="K10" s="2">
        <f>1*$B$3</f>
        <v>1</v>
      </c>
      <c r="L10" s="26">
        <f t="shared" ref="J10:L14" si="1">TRUNC($F10*K10,2)</f>
        <v>32093.74</v>
      </c>
      <c r="M10" s="2">
        <f>1*$B$3</f>
        <v>1</v>
      </c>
      <c r="N10" s="26">
        <f t="shared" ref="N10" si="2">TRUNC($F10*M10,2)</f>
        <v>32093.74</v>
      </c>
      <c r="O10" s="7"/>
      <c r="P10" s="7"/>
      <c r="Q10" s="7"/>
      <c r="R10" s="7"/>
      <c r="S10" s="7"/>
      <c r="T10" s="7"/>
      <c r="U10" s="2">
        <f>0.5*$B$3</f>
        <v>0.5</v>
      </c>
      <c r="V10" s="26">
        <f t="shared" ref="V10" si="3">TRUNC($F10*U10,2)</f>
        <v>16046.87</v>
      </c>
    </row>
    <row r="11" spans="1:22" ht="9.9499999999999993" customHeight="1" x14ac:dyDescent="0.2">
      <c r="A11" s="1" t="s">
        <v>70</v>
      </c>
      <c r="B11" s="3" t="s">
        <v>4</v>
      </c>
      <c r="C11" s="2">
        <f>D11*1320</f>
        <v>11220</v>
      </c>
      <c r="D11" s="2">
        <v>8.5</v>
      </c>
      <c r="E11" s="13">
        <f t="shared" ref="E11:E15" si="4">$E$9</f>
        <v>1.1903999999999999</v>
      </c>
      <c r="F11" s="2">
        <f t="shared" si="0"/>
        <v>24576.288</v>
      </c>
      <c r="G11" s="26">
        <f>1*$B$3</f>
        <v>1</v>
      </c>
      <c r="H11" s="26">
        <f>TRUNC($F11*G11,2)</f>
        <v>24576.28</v>
      </c>
      <c r="I11" s="2">
        <f>1*$B$3</f>
        <v>1</v>
      </c>
      <c r="J11" s="26">
        <f>TRUNC($F11*I11,2)</f>
        <v>24576.28</v>
      </c>
      <c r="K11" s="2">
        <f>1*$B$3</f>
        <v>1</v>
      </c>
      <c r="L11" s="26">
        <f t="shared" si="1"/>
        <v>24576.28</v>
      </c>
      <c r="M11" s="2">
        <f>2*$B$3</f>
        <v>2</v>
      </c>
      <c r="N11" s="26">
        <f t="shared" ref="N11:T14" si="5">TRUNC($F11*M11,2)</f>
        <v>49152.57</v>
      </c>
      <c r="O11" s="7">
        <f>1*$B$3</f>
        <v>1</v>
      </c>
      <c r="P11" s="26">
        <f t="shared" si="5"/>
        <v>24576.28</v>
      </c>
      <c r="Q11" s="28">
        <f>1*$B$3</f>
        <v>1</v>
      </c>
      <c r="R11" s="26">
        <f t="shared" si="5"/>
        <v>24576.28</v>
      </c>
      <c r="S11" s="7">
        <f>1*$B$3</f>
        <v>1</v>
      </c>
      <c r="T11" s="26">
        <f t="shared" si="5"/>
        <v>24576.28</v>
      </c>
      <c r="U11" s="2">
        <f>1*$B$3</f>
        <v>1</v>
      </c>
      <c r="V11" s="26">
        <f t="shared" ref="V11" si="6">TRUNC($F11*U11,2)</f>
        <v>24576.28</v>
      </c>
    </row>
    <row r="12" spans="1:22" ht="9.9499999999999993" customHeight="1" x14ac:dyDescent="0.2">
      <c r="A12" s="1" t="s">
        <v>61</v>
      </c>
      <c r="B12" s="3" t="s">
        <v>4</v>
      </c>
      <c r="C12" s="2">
        <f>D12*1320</f>
        <v>3432</v>
      </c>
      <c r="D12" s="2">
        <v>2.6</v>
      </c>
      <c r="E12" s="13">
        <f t="shared" si="4"/>
        <v>1.1903999999999999</v>
      </c>
      <c r="F12" s="2">
        <f t="shared" si="0"/>
        <v>7517.4528</v>
      </c>
      <c r="G12" s="26">
        <f>1*$B$3</f>
        <v>1</v>
      </c>
      <c r="H12" s="26">
        <f>TRUNC($F12*G12,2)</f>
        <v>7517.45</v>
      </c>
      <c r="I12" s="2">
        <f>0.5*$B$3</f>
        <v>0.5</v>
      </c>
      <c r="J12" s="26">
        <f t="shared" si="1"/>
        <v>3758.72</v>
      </c>
      <c r="K12" s="2">
        <f>2*$B$3</f>
        <v>2</v>
      </c>
      <c r="L12" s="26">
        <f t="shared" si="1"/>
        <v>15034.9</v>
      </c>
      <c r="M12" s="2">
        <f>3*$B$3</f>
        <v>3</v>
      </c>
      <c r="N12" s="26">
        <f t="shared" ref="N12:P12" si="7">TRUNC($F12*M12,2)</f>
        <v>22552.35</v>
      </c>
      <c r="O12" s="7">
        <f t="shared" ref="O12:S13" si="8">1*$B$3</f>
        <v>1</v>
      </c>
      <c r="P12" s="26">
        <f t="shared" si="7"/>
        <v>7517.45</v>
      </c>
      <c r="Q12" s="7"/>
      <c r="R12" s="7"/>
      <c r="S12" s="7"/>
      <c r="T12" s="7"/>
      <c r="U12" s="2">
        <f t="shared" ref="U12:U14" si="9">1*$B$3</f>
        <v>1</v>
      </c>
      <c r="V12" s="26">
        <f t="shared" ref="V12" si="10">TRUNC($F12*U12,2)</f>
        <v>7517.45</v>
      </c>
    </row>
    <row r="13" spans="1:22" ht="9.9499999999999993" customHeight="1" x14ac:dyDescent="0.2">
      <c r="A13" s="1" t="s">
        <v>34</v>
      </c>
      <c r="B13" s="3" t="s">
        <v>4</v>
      </c>
      <c r="C13" s="2">
        <f>D13*1320</f>
        <v>3432</v>
      </c>
      <c r="D13" s="2">
        <v>2.6</v>
      </c>
      <c r="E13" s="13">
        <f t="shared" si="4"/>
        <v>1.1903999999999999</v>
      </c>
      <c r="F13" s="2">
        <f t="shared" si="0"/>
        <v>7517.4528</v>
      </c>
      <c r="G13" s="26"/>
      <c r="H13" s="30"/>
      <c r="I13" s="2">
        <f t="shared" ref="I13" si="11">1*$B$3</f>
        <v>1</v>
      </c>
      <c r="J13" s="26">
        <f t="shared" si="1"/>
        <v>7517.45</v>
      </c>
      <c r="K13" s="2">
        <f>2*$B$3</f>
        <v>2</v>
      </c>
      <c r="L13" s="26">
        <f t="shared" ref="L13:N13" si="12">TRUNC($F13*K13,2)</f>
        <v>15034.9</v>
      </c>
      <c r="M13" s="2">
        <f>2*$B$3</f>
        <v>2</v>
      </c>
      <c r="N13" s="26">
        <f t="shared" si="12"/>
        <v>15034.9</v>
      </c>
      <c r="O13" s="7"/>
      <c r="P13" s="7"/>
      <c r="Q13" s="7"/>
      <c r="R13" s="7"/>
      <c r="S13" s="7">
        <f t="shared" si="8"/>
        <v>1</v>
      </c>
      <c r="T13" s="26">
        <f t="shared" si="5"/>
        <v>7517.45</v>
      </c>
      <c r="U13" s="2">
        <f t="shared" si="9"/>
        <v>1</v>
      </c>
      <c r="V13" s="26">
        <f t="shared" ref="V13" si="13">TRUNC($F13*U13,2)</f>
        <v>7517.45</v>
      </c>
    </row>
    <row r="14" spans="1:22" s="20" customFormat="1" ht="9.9499999999999993" customHeight="1" x14ac:dyDescent="0.2">
      <c r="A14" s="24" t="s">
        <v>75</v>
      </c>
      <c r="B14" s="25" t="s">
        <v>4</v>
      </c>
      <c r="C14" s="26">
        <v>10302</v>
      </c>
      <c r="D14" s="26">
        <v>8.5</v>
      </c>
      <c r="E14" s="13">
        <f t="shared" si="4"/>
        <v>1.1903999999999999</v>
      </c>
      <c r="F14" s="26">
        <f t="shared" si="0"/>
        <v>22565.500799999998</v>
      </c>
      <c r="G14" s="26"/>
      <c r="H14" s="26"/>
      <c r="I14" s="26">
        <f>0.5*$B$3</f>
        <v>0.5</v>
      </c>
      <c r="J14" s="26">
        <f t="shared" si="1"/>
        <v>11282.75</v>
      </c>
      <c r="K14" s="26">
        <f>1*$B$3</f>
        <v>1</v>
      </c>
      <c r="L14" s="26">
        <f t="shared" ref="L14:N14" si="14">TRUNC($F14*K14,2)</f>
        <v>22565.5</v>
      </c>
      <c r="M14" s="26">
        <f>1*$B$3</f>
        <v>1</v>
      </c>
      <c r="N14" s="26">
        <f t="shared" si="14"/>
        <v>22565.5</v>
      </c>
      <c r="O14" s="28"/>
      <c r="P14" s="28"/>
      <c r="Q14" s="28"/>
      <c r="R14" s="28"/>
      <c r="S14" s="28">
        <f>0.25*$B$3</f>
        <v>0.25</v>
      </c>
      <c r="T14" s="26">
        <f t="shared" si="5"/>
        <v>5641.37</v>
      </c>
      <c r="U14" s="26">
        <f t="shared" si="9"/>
        <v>1</v>
      </c>
      <c r="V14" s="26">
        <f t="shared" ref="V14" si="15">TRUNC($F14*U14,2)</f>
        <v>22565.5</v>
      </c>
    </row>
    <row r="15" spans="1:22" ht="9.9499999999999993" customHeight="1" x14ac:dyDescent="0.2">
      <c r="A15" s="1" t="s">
        <v>40</v>
      </c>
      <c r="B15" s="3" t="s">
        <v>4</v>
      </c>
      <c r="C15" s="2">
        <f>D15*1320</f>
        <v>4488</v>
      </c>
      <c r="D15" s="2">
        <v>3.4</v>
      </c>
      <c r="E15" s="13">
        <f t="shared" si="4"/>
        <v>1.1903999999999999</v>
      </c>
      <c r="F15" s="2">
        <f t="shared" si="0"/>
        <v>9830.5151999999998</v>
      </c>
      <c r="G15" s="2"/>
      <c r="H15" s="2"/>
      <c r="I15" s="2"/>
      <c r="J15" s="2"/>
      <c r="K15" s="2"/>
      <c r="L15" s="2"/>
      <c r="M15" s="2"/>
      <c r="N15" s="2"/>
      <c r="O15" s="7"/>
      <c r="P15" s="7"/>
      <c r="Q15" s="7"/>
      <c r="R15" s="7"/>
      <c r="S15" s="7"/>
      <c r="T15" s="7"/>
      <c r="U15" s="7"/>
      <c r="V15" s="2"/>
    </row>
    <row r="16" spans="1:22" ht="15" customHeight="1" x14ac:dyDescent="0.2">
      <c r="A16" s="89" t="s">
        <v>10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</row>
    <row r="17" spans="1:22" ht="9.9499999999999993" customHeight="1" x14ac:dyDescent="0.2">
      <c r="A17" s="1" t="s">
        <v>11</v>
      </c>
      <c r="B17" s="3" t="s">
        <v>4</v>
      </c>
      <c r="C17" s="2">
        <f>D17*1320</f>
        <v>12408</v>
      </c>
      <c r="D17" s="2">
        <v>9.4</v>
      </c>
      <c r="E17" s="13">
        <f>$E$9</f>
        <v>1.1903999999999999</v>
      </c>
      <c r="F17" s="2">
        <f t="shared" ref="F17:F19" si="16">C17*(1+E17)</f>
        <v>27178.483199999999</v>
      </c>
      <c r="G17" s="7"/>
      <c r="H17" s="7"/>
      <c r="I17" s="7"/>
      <c r="J17" s="7"/>
      <c r="K17" s="7"/>
      <c r="L17" s="7"/>
      <c r="M17" s="7">
        <f>0.38*$B$3</f>
        <v>0.38</v>
      </c>
      <c r="N17" s="7">
        <f t="shared" ref="N17:N19" si="17">TRUNC($F17*M17,2)</f>
        <v>10327.82</v>
      </c>
      <c r="O17" s="7"/>
      <c r="P17" s="7"/>
      <c r="Q17" s="7"/>
      <c r="R17" s="7"/>
      <c r="S17" s="7"/>
      <c r="T17" s="7"/>
      <c r="U17" s="7"/>
      <c r="V17" s="7"/>
    </row>
    <row r="18" spans="1:22" ht="9.9499999999999993" customHeight="1" x14ac:dyDescent="0.2">
      <c r="A18" s="1" t="s">
        <v>12</v>
      </c>
      <c r="B18" s="3" t="s">
        <v>4</v>
      </c>
      <c r="C18" s="2">
        <f>D18*1320</f>
        <v>11220</v>
      </c>
      <c r="D18" s="2">
        <v>8.5</v>
      </c>
      <c r="E18" s="13">
        <f t="shared" ref="E18:E19" si="18">$E$9</f>
        <v>1.1903999999999999</v>
      </c>
      <c r="F18" s="2">
        <f t="shared" si="16"/>
        <v>24576.288</v>
      </c>
      <c r="G18" s="7"/>
      <c r="H18" s="7"/>
      <c r="I18" s="7"/>
      <c r="J18" s="7"/>
      <c r="K18" s="7"/>
      <c r="L18" s="7"/>
      <c r="M18" s="7">
        <f>0.38*$B$3</f>
        <v>0.38</v>
      </c>
      <c r="N18" s="7">
        <f t="shared" si="17"/>
        <v>9338.98</v>
      </c>
      <c r="O18" s="7"/>
      <c r="P18" s="7"/>
      <c r="Q18" s="7"/>
      <c r="R18" s="7"/>
      <c r="S18" s="7"/>
      <c r="T18" s="7"/>
      <c r="U18" s="7"/>
      <c r="V18" s="7"/>
    </row>
    <row r="19" spans="1:22" ht="9.9499999999999993" customHeight="1" x14ac:dyDescent="0.2">
      <c r="A19" s="1" t="s">
        <v>13</v>
      </c>
      <c r="B19" s="3" t="s">
        <v>4</v>
      </c>
      <c r="C19" s="2">
        <f>D19*1320</f>
        <v>3432</v>
      </c>
      <c r="D19" s="2">
        <v>2.6</v>
      </c>
      <c r="E19" s="13">
        <f t="shared" si="18"/>
        <v>1.1903999999999999</v>
      </c>
      <c r="F19" s="2">
        <f t="shared" si="16"/>
        <v>7517.4528</v>
      </c>
      <c r="G19" s="7"/>
      <c r="H19" s="7"/>
      <c r="I19" s="7">
        <f t="shared" ref="I19" si="19">1*$B$3</f>
        <v>1</v>
      </c>
      <c r="J19" s="7">
        <f t="shared" ref="J19:L19" si="20">TRUNC($F19*I19,2)</f>
        <v>7517.45</v>
      </c>
      <c r="K19" s="7">
        <f t="shared" ref="K19" si="21">1*$B$3</f>
        <v>1</v>
      </c>
      <c r="L19" s="7">
        <f t="shared" si="20"/>
        <v>7517.45</v>
      </c>
      <c r="M19" s="7">
        <f>2*$B$3</f>
        <v>2</v>
      </c>
      <c r="N19" s="7">
        <f t="shared" si="17"/>
        <v>15034.9</v>
      </c>
      <c r="O19" s="7">
        <f t="shared" ref="O19" si="22">1*$B$3</f>
        <v>1</v>
      </c>
      <c r="P19" s="7">
        <f t="shared" ref="P19" si="23">TRUNC($F19*O19,2)</f>
        <v>7517.45</v>
      </c>
      <c r="Q19" s="7"/>
      <c r="R19" s="7"/>
      <c r="S19" s="7"/>
      <c r="T19" s="7"/>
      <c r="U19" s="7"/>
      <c r="V19" s="7"/>
    </row>
    <row r="20" spans="1:22" ht="15" customHeight="1" x14ac:dyDescent="0.2">
      <c r="A20" s="89" t="s">
        <v>14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1"/>
    </row>
    <row r="21" spans="1:22" ht="9.9499999999999993" customHeight="1" x14ac:dyDescent="0.2">
      <c r="A21" s="1" t="s">
        <v>7</v>
      </c>
      <c r="B21" s="3" t="s">
        <v>4</v>
      </c>
      <c r="C21" s="2">
        <f t="shared" ref="C21:C28" si="24">D21*1320</f>
        <v>3432</v>
      </c>
      <c r="D21" s="2">
        <v>2.6</v>
      </c>
      <c r="E21" s="13">
        <f>$E$9</f>
        <v>1.1903999999999999</v>
      </c>
      <c r="F21" s="2">
        <f t="shared" ref="F21:F28" si="25">C21*(1+E21)</f>
        <v>7517.4528</v>
      </c>
      <c r="G21" s="2"/>
      <c r="H21" s="2"/>
      <c r="I21" s="2">
        <f>1*$B$3</f>
        <v>1</v>
      </c>
      <c r="J21" s="26">
        <f>TRUNC($F21*I21,2)</f>
        <v>7517.45</v>
      </c>
      <c r="K21" s="2">
        <f>2*$B$3</f>
        <v>2</v>
      </c>
      <c r="L21" s="26">
        <f t="shared" ref="J21:V27" si="26">TRUNC($F21*K21,2)</f>
        <v>15034.9</v>
      </c>
      <c r="M21" s="2">
        <f>2*$B$3</f>
        <v>2</v>
      </c>
      <c r="N21" s="26">
        <f t="shared" si="26"/>
        <v>15034.9</v>
      </c>
      <c r="O21" s="7">
        <f>0.5*$B$3</f>
        <v>0.5</v>
      </c>
      <c r="P21" s="26">
        <f t="shared" si="26"/>
        <v>3758.72</v>
      </c>
      <c r="Q21" s="7"/>
      <c r="R21" s="7"/>
      <c r="S21" s="7">
        <f>0.5*$B$3</f>
        <v>0.5</v>
      </c>
      <c r="T21" s="26">
        <f t="shared" si="26"/>
        <v>3758.72</v>
      </c>
      <c r="U21" s="7">
        <f>0.5*$B$3</f>
        <v>0.5</v>
      </c>
      <c r="V21" s="26">
        <f t="shared" si="26"/>
        <v>3758.72</v>
      </c>
    </row>
    <row r="22" spans="1:22" ht="9.9499999999999993" customHeight="1" x14ac:dyDescent="0.2">
      <c r="A22" s="1" t="s">
        <v>8</v>
      </c>
      <c r="B22" s="3" t="s">
        <v>4</v>
      </c>
      <c r="C22" s="2">
        <f t="shared" si="24"/>
        <v>2244</v>
      </c>
      <c r="D22" s="2">
        <v>1.7</v>
      </c>
      <c r="E22" s="13">
        <f t="shared" ref="E22:E28" si="27">$E$9</f>
        <v>1.1903999999999999</v>
      </c>
      <c r="F22" s="2">
        <f t="shared" si="25"/>
        <v>4915.2575999999999</v>
      </c>
      <c r="G22" s="2">
        <f>0.5*$B$3</f>
        <v>0.5</v>
      </c>
      <c r="H22" s="26">
        <f>TRUNC($F22*G22,2)</f>
        <v>2457.62</v>
      </c>
      <c r="I22" s="2">
        <f>2*$B$3</f>
        <v>2</v>
      </c>
      <c r="J22" s="26">
        <f t="shared" si="26"/>
        <v>9830.51</v>
      </c>
      <c r="K22" s="2">
        <f>4*$B$3</f>
        <v>4</v>
      </c>
      <c r="L22" s="26">
        <f t="shared" ref="L22" si="28">TRUNC($F22*K22,2)</f>
        <v>19661.03</v>
      </c>
      <c r="M22" s="2">
        <f>4*$B$3</f>
        <v>4</v>
      </c>
      <c r="N22" s="26">
        <f t="shared" ref="N22" si="29">TRUNC($F22*M22,2)</f>
        <v>19661.03</v>
      </c>
      <c r="O22" s="7">
        <f t="shared" ref="O22" si="30">1*$B$3</f>
        <v>1</v>
      </c>
      <c r="P22" s="26">
        <f t="shared" ref="P22" si="31">TRUNC($F22*O22,2)</f>
        <v>4915.25</v>
      </c>
      <c r="Q22" s="7"/>
      <c r="R22" s="7"/>
      <c r="S22" s="7">
        <f>1*$B$3</f>
        <v>1</v>
      </c>
      <c r="T22" s="26">
        <f t="shared" ref="T22" si="32">TRUNC($F22*S22,2)</f>
        <v>4915.25</v>
      </c>
      <c r="U22" s="7">
        <f>1*$B$3</f>
        <v>1</v>
      </c>
      <c r="V22" s="26">
        <f t="shared" ref="V22" si="33">TRUNC($F22*U22,2)</f>
        <v>4915.25</v>
      </c>
    </row>
    <row r="23" spans="1:22" ht="9.9499999999999993" customHeight="1" x14ac:dyDescent="0.2">
      <c r="A23" s="1" t="s">
        <v>36</v>
      </c>
      <c r="B23" s="3" t="s">
        <v>4</v>
      </c>
      <c r="C23" s="2">
        <f t="shared" si="24"/>
        <v>3432</v>
      </c>
      <c r="D23" s="2">
        <v>2.6</v>
      </c>
      <c r="E23" s="13">
        <f t="shared" si="27"/>
        <v>1.1903999999999999</v>
      </c>
      <c r="F23" s="2">
        <f t="shared" si="25"/>
        <v>7517.4528</v>
      </c>
      <c r="G23" s="2"/>
      <c r="H23" s="2"/>
      <c r="I23" s="2">
        <f t="shared" ref="I23" si="34">1*$B$3</f>
        <v>1</v>
      </c>
      <c r="J23" s="26">
        <f t="shared" si="26"/>
        <v>7517.45</v>
      </c>
      <c r="K23" s="2">
        <f>2*$B$3</f>
        <v>2</v>
      </c>
      <c r="L23" s="26">
        <f t="shared" ref="L23" si="35">TRUNC($F23*K23,2)</f>
        <v>15034.9</v>
      </c>
      <c r="M23" s="2">
        <f>2*$B$3</f>
        <v>2</v>
      </c>
      <c r="N23" s="26">
        <f t="shared" ref="N23" si="36">TRUNC($F23*M23,2)</f>
        <v>15034.9</v>
      </c>
      <c r="O23" s="7">
        <f>0.5*$B$3</f>
        <v>0.5</v>
      </c>
      <c r="P23" s="26">
        <f t="shared" ref="P23" si="37">TRUNC($F23*O23,2)</f>
        <v>3758.72</v>
      </c>
      <c r="Q23" s="7"/>
      <c r="R23" s="7"/>
      <c r="S23" s="28">
        <f>0.5*$B$3</f>
        <v>0.5</v>
      </c>
      <c r="T23" s="26">
        <f t="shared" ref="T23" si="38">TRUNC($F23*S23,2)</f>
        <v>3758.72</v>
      </c>
      <c r="U23" s="28">
        <f>0.5*$B$3</f>
        <v>0.5</v>
      </c>
      <c r="V23" s="26">
        <f t="shared" ref="V23" si="39">TRUNC($F23*U23,2)</f>
        <v>3758.72</v>
      </c>
    </row>
    <row r="24" spans="1:22" ht="9.9499999999999993" customHeight="1" x14ac:dyDescent="0.2">
      <c r="A24" s="1" t="s">
        <v>9</v>
      </c>
      <c r="B24" s="3" t="s">
        <v>4</v>
      </c>
      <c r="C24" s="2">
        <f t="shared" si="24"/>
        <v>3432</v>
      </c>
      <c r="D24" s="2">
        <v>2.6</v>
      </c>
      <c r="E24" s="13">
        <f t="shared" si="27"/>
        <v>1.1903999999999999</v>
      </c>
      <c r="F24" s="2">
        <f t="shared" si="25"/>
        <v>7517.4528</v>
      </c>
      <c r="G24" s="2"/>
      <c r="H24" s="2"/>
      <c r="I24" s="2">
        <f>2*$B$3</f>
        <v>2</v>
      </c>
      <c r="J24" s="26">
        <f t="shared" si="26"/>
        <v>15034.9</v>
      </c>
      <c r="K24" s="2">
        <f>4*$B$3</f>
        <v>4</v>
      </c>
      <c r="L24" s="26">
        <f t="shared" ref="L24" si="40">TRUNC($F24*K24,2)</f>
        <v>30069.81</v>
      </c>
      <c r="M24" s="2">
        <f>4*$B$3</f>
        <v>4</v>
      </c>
      <c r="N24" s="26">
        <f t="shared" ref="N24" si="41">TRUNC($F24*M24,2)</f>
        <v>30069.81</v>
      </c>
      <c r="O24" s="7">
        <f t="shared" ref="O24:S25" si="42">1*$B$3</f>
        <v>1</v>
      </c>
      <c r="P24" s="26">
        <f t="shared" ref="P24" si="43">TRUNC($F24*O24,2)</f>
        <v>7517.45</v>
      </c>
      <c r="Q24" s="7"/>
      <c r="R24" s="7"/>
      <c r="S24" s="28">
        <f>1*$B$3</f>
        <v>1</v>
      </c>
      <c r="T24" s="26">
        <f t="shared" ref="T24" si="44">TRUNC($F24*S24,2)</f>
        <v>7517.45</v>
      </c>
      <c r="U24" s="28">
        <f>1*$B$3</f>
        <v>1</v>
      </c>
      <c r="V24" s="26">
        <f t="shared" ref="V24" si="45">TRUNC($F24*U24,2)</f>
        <v>7517.45</v>
      </c>
    </row>
    <row r="25" spans="1:22" ht="9.9499999999999993" customHeight="1" x14ac:dyDescent="0.2">
      <c r="A25" s="1" t="s">
        <v>59</v>
      </c>
      <c r="B25" s="3" t="s">
        <v>4</v>
      </c>
      <c r="C25" s="2">
        <f t="shared" si="24"/>
        <v>6731.9999999999991</v>
      </c>
      <c r="D25" s="2">
        <v>5.0999999999999996</v>
      </c>
      <c r="E25" s="13">
        <f t="shared" si="27"/>
        <v>1.1903999999999999</v>
      </c>
      <c r="F25" s="2">
        <f t="shared" si="25"/>
        <v>14745.772799999997</v>
      </c>
      <c r="G25" s="2"/>
      <c r="H25" s="2"/>
      <c r="I25" s="2">
        <f>1*$B$3</f>
        <v>1</v>
      </c>
      <c r="J25" s="26">
        <f t="shared" si="26"/>
        <v>14745.77</v>
      </c>
      <c r="K25" s="2">
        <f>1*$B$3</f>
        <v>1</v>
      </c>
      <c r="L25" s="26">
        <f t="shared" ref="L25" si="46">TRUNC($F25*K25,2)</f>
        <v>14745.77</v>
      </c>
      <c r="M25" s="2">
        <f>2*$B$3</f>
        <v>2</v>
      </c>
      <c r="N25" s="26">
        <f t="shared" ref="N25" si="47">TRUNC($F25*M25,2)</f>
        <v>29491.54</v>
      </c>
      <c r="O25" s="7">
        <f t="shared" si="42"/>
        <v>1</v>
      </c>
      <c r="P25" s="26">
        <f t="shared" ref="P25" si="48">TRUNC($F25*O25,2)</f>
        <v>14745.77</v>
      </c>
      <c r="Q25" s="7">
        <f t="shared" si="42"/>
        <v>1</v>
      </c>
      <c r="R25" s="26">
        <f t="shared" si="26"/>
        <v>14745.77</v>
      </c>
      <c r="S25" s="7">
        <f t="shared" si="42"/>
        <v>1</v>
      </c>
      <c r="T25" s="26">
        <f t="shared" ref="T25" si="49">TRUNC($F25*S25,2)</f>
        <v>14745.77</v>
      </c>
      <c r="U25" s="2">
        <f>1*$B$3</f>
        <v>1</v>
      </c>
      <c r="V25" s="26">
        <f t="shared" ref="V25" si="50">TRUNC($F25*U25,2)</f>
        <v>14745.77</v>
      </c>
    </row>
    <row r="26" spans="1:22" ht="9.9499999999999993" customHeight="1" x14ac:dyDescent="0.2">
      <c r="A26" s="1" t="s">
        <v>60</v>
      </c>
      <c r="B26" s="3" t="s">
        <v>4</v>
      </c>
      <c r="C26" s="2">
        <f t="shared" si="24"/>
        <v>4488</v>
      </c>
      <c r="D26" s="2">
        <v>3.4</v>
      </c>
      <c r="E26" s="13">
        <f t="shared" si="27"/>
        <v>1.1903999999999999</v>
      </c>
      <c r="F26" s="2">
        <f t="shared" si="25"/>
        <v>9830.5151999999998</v>
      </c>
      <c r="G26" s="2"/>
      <c r="H26" s="2"/>
      <c r="I26" s="2"/>
      <c r="J26" s="2"/>
      <c r="K26" s="2"/>
      <c r="L26" s="2"/>
      <c r="M26" s="2"/>
      <c r="N26" s="2"/>
      <c r="O26" s="7"/>
      <c r="P26" s="7"/>
      <c r="Q26" s="7"/>
      <c r="R26" s="7"/>
      <c r="S26" s="7"/>
      <c r="T26" s="7"/>
      <c r="U26" s="7"/>
      <c r="V26" s="2"/>
    </row>
    <row r="27" spans="1:22" ht="9.9499999999999993" customHeight="1" x14ac:dyDescent="0.2">
      <c r="A27" s="1" t="s">
        <v>41</v>
      </c>
      <c r="B27" s="3" t="s">
        <v>4</v>
      </c>
      <c r="C27" s="2">
        <f t="shared" si="24"/>
        <v>2244</v>
      </c>
      <c r="D27" s="2">
        <v>1.7</v>
      </c>
      <c r="E27" s="13">
        <f t="shared" si="27"/>
        <v>1.1903999999999999</v>
      </c>
      <c r="F27" s="2">
        <f t="shared" si="25"/>
        <v>4915.2575999999999</v>
      </c>
      <c r="G27" s="2">
        <f>1*$B$3</f>
        <v>1</v>
      </c>
      <c r="H27" s="26">
        <f>TRUNC($F27*G27,2)</f>
        <v>4915.25</v>
      </c>
      <c r="I27" s="2">
        <f>0.5*$B$3</f>
        <v>0.5</v>
      </c>
      <c r="J27" s="26">
        <f t="shared" si="26"/>
        <v>2457.62</v>
      </c>
      <c r="K27" s="2">
        <f>0.5*$B$3</f>
        <v>0.5</v>
      </c>
      <c r="L27" s="26">
        <f t="shared" si="26"/>
        <v>2457.62</v>
      </c>
      <c r="M27" s="2">
        <f>1*$B$3</f>
        <v>1</v>
      </c>
      <c r="N27" s="26">
        <f t="shared" si="26"/>
        <v>4915.25</v>
      </c>
      <c r="O27" s="29"/>
      <c r="P27" s="29"/>
      <c r="Q27" s="29"/>
      <c r="R27" s="29"/>
      <c r="S27" s="7">
        <f>0.5*$B$3</f>
        <v>0.5</v>
      </c>
      <c r="T27" s="26">
        <f t="shared" si="26"/>
        <v>2457.62</v>
      </c>
      <c r="U27" s="7">
        <f>0.5*$B$3</f>
        <v>0.5</v>
      </c>
      <c r="V27" s="26">
        <f t="shared" si="26"/>
        <v>2457.62</v>
      </c>
    </row>
    <row r="28" spans="1:22" ht="9.9499999999999993" customHeight="1" x14ac:dyDescent="0.2">
      <c r="A28" s="1" t="s">
        <v>15</v>
      </c>
      <c r="B28" s="3" t="s">
        <v>4</v>
      </c>
      <c r="C28" s="2">
        <f t="shared" si="24"/>
        <v>2244</v>
      </c>
      <c r="D28" s="2">
        <v>1.7</v>
      </c>
      <c r="E28" s="13">
        <f t="shared" si="27"/>
        <v>1.1903999999999999</v>
      </c>
      <c r="F28" s="2">
        <f t="shared" si="25"/>
        <v>4915.2575999999999</v>
      </c>
      <c r="G28" s="2"/>
      <c r="H28" s="2"/>
      <c r="I28" s="2"/>
      <c r="J28" s="2"/>
      <c r="K28" s="2">
        <f>1*$B$3</f>
        <v>1</v>
      </c>
      <c r="L28" s="2"/>
      <c r="M28" s="2">
        <f>2*$B$3</f>
        <v>2</v>
      </c>
      <c r="N28" s="2"/>
      <c r="O28" s="7"/>
      <c r="P28" s="7"/>
      <c r="Q28" s="7"/>
      <c r="R28" s="7"/>
      <c r="S28" s="7"/>
      <c r="T28" s="7"/>
      <c r="U28" s="2"/>
      <c r="V28" s="2"/>
    </row>
    <row r="29" spans="1:22" ht="15" customHeight="1" x14ac:dyDescent="0.2">
      <c r="A29" s="89" t="s">
        <v>16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1"/>
    </row>
    <row r="30" spans="1:22" ht="9.9499999999999993" customHeight="1" x14ac:dyDescent="0.2">
      <c r="A30" s="1" t="s">
        <v>17</v>
      </c>
      <c r="B30" s="3" t="s">
        <v>4</v>
      </c>
      <c r="C30" s="2">
        <f t="shared" ref="C30:C36" si="51">D30*1320</f>
        <v>5676</v>
      </c>
      <c r="D30" s="2">
        <v>4.3</v>
      </c>
      <c r="E30" s="13">
        <f>$E$9</f>
        <v>1.1903999999999999</v>
      </c>
      <c r="F30" s="2">
        <f t="shared" ref="F30:F36" si="52">C30*(1+E30)</f>
        <v>12432.7104</v>
      </c>
      <c r="G30" s="2"/>
      <c r="H30" s="2"/>
      <c r="I30" s="2"/>
      <c r="J30" s="2"/>
      <c r="K30" s="2"/>
      <c r="L30" s="2"/>
      <c r="M30" s="2">
        <f>1*$B$3</f>
        <v>1</v>
      </c>
      <c r="N30" s="26">
        <f t="shared" ref="N30:N35" si="53">TRUNC($F30*M30,2)</f>
        <v>12432.71</v>
      </c>
      <c r="O30" s="7"/>
      <c r="P30" s="7"/>
      <c r="Q30" s="7"/>
      <c r="R30" s="7"/>
      <c r="S30" s="7"/>
      <c r="T30" s="7"/>
      <c r="U30" s="2"/>
      <c r="V30" s="2"/>
    </row>
    <row r="31" spans="1:22" ht="9.9499999999999993" customHeight="1" x14ac:dyDescent="0.2">
      <c r="A31" s="1" t="s">
        <v>18</v>
      </c>
      <c r="B31" s="3" t="s">
        <v>4</v>
      </c>
      <c r="C31" s="2">
        <f t="shared" si="51"/>
        <v>3432</v>
      </c>
      <c r="D31" s="2">
        <v>2.6</v>
      </c>
      <c r="E31" s="13">
        <f t="shared" ref="E31:E36" si="54">$E$9</f>
        <v>1.1903999999999999</v>
      </c>
      <c r="F31" s="2">
        <f t="shared" si="52"/>
        <v>7517.4528</v>
      </c>
      <c r="G31" s="2"/>
      <c r="H31" s="2"/>
      <c r="I31" s="2">
        <f>1*$B$3</f>
        <v>1</v>
      </c>
      <c r="J31" s="26">
        <f t="shared" ref="J31:J32" si="55">TRUNC($F31*I31,2)</f>
        <v>7517.45</v>
      </c>
      <c r="K31" s="2">
        <f>1*$B$3</f>
        <v>1</v>
      </c>
      <c r="L31" s="26">
        <f t="shared" ref="L31:L35" si="56">TRUNC($F31*K31,2)</f>
        <v>7517.45</v>
      </c>
      <c r="M31" s="2">
        <f>1*$B$3</f>
        <v>1</v>
      </c>
      <c r="N31" s="26">
        <f t="shared" si="53"/>
        <v>7517.45</v>
      </c>
      <c r="O31" s="7">
        <f>1*$B$3</f>
        <v>1</v>
      </c>
      <c r="P31" s="26">
        <f t="shared" ref="P31" si="57">TRUNC($F31*O31,2)</f>
        <v>7517.45</v>
      </c>
      <c r="Q31" s="29"/>
      <c r="R31" s="29"/>
      <c r="S31" s="2">
        <f>0.5*$B$3</f>
        <v>0.5</v>
      </c>
      <c r="T31" s="26">
        <f t="shared" ref="T31" si="58">TRUNC($F31*S31,2)</f>
        <v>3758.72</v>
      </c>
      <c r="U31" s="2">
        <f>0.5*$B$3</f>
        <v>0.5</v>
      </c>
      <c r="V31" s="26">
        <f t="shared" ref="V31" si="59">TRUNC($F31*U31,2)</f>
        <v>3758.72</v>
      </c>
    </row>
    <row r="32" spans="1:22" ht="9.9499999999999993" customHeight="1" x14ac:dyDescent="0.2">
      <c r="A32" s="1" t="s">
        <v>42</v>
      </c>
      <c r="B32" s="3" t="s">
        <v>4</v>
      </c>
      <c r="C32" s="2">
        <f t="shared" si="51"/>
        <v>2244</v>
      </c>
      <c r="D32" s="2">
        <v>1.7</v>
      </c>
      <c r="E32" s="13">
        <f t="shared" si="54"/>
        <v>1.1903999999999999</v>
      </c>
      <c r="F32" s="2">
        <f t="shared" si="52"/>
        <v>4915.2575999999999</v>
      </c>
      <c r="G32" s="2"/>
      <c r="H32" s="2"/>
      <c r="I32" s="2">
        <f>0.5*$B$3</f>
        <v>0.5</v>
      </c>
      <c r="J32" s="26">
        <f t="shared" si="55"/>
        <v>2457.62</v>
      </c>
      <c r="K32" s="2">
        <f>1*$B$3</f>
        <v>1</v>
      </c>
      <c r="L32" s="26">
        <f t="shared" si="56"/>
        <v>4915.25</v>
      </c>
      <c r="M32" s="2">
        <f>2*$B$3</f>
        <v>2</v>
      </c>
      <c r="N32" s="26">
        <f t="shared" si="53"/>
        <v>9830.51</v>
      </c>
      <c r="O32" s="7"/>
      <c r="P32" s="7"/>
      <c r="Q32" s="7"/>
      <c r="R32" s="7"/>
      <c r="S32" s="7"/>
      <c r="T32" s="7"/>
      <c r="U32" s="2">
        <f>1*$B$3</f>
        <v>1</v>
      </c>
      <c r="V32" s="2"/>
    </row>
    <row r="33" spans="1:22" ht="9.9499999999999993" customHeight="1" x14ac:dyDescent="0.2">
      <c r="A33" s="1" t="s">
        <v>19</v>
      </c>
      <c r="B33" s="3" t="s">
        <v>4</v>
      </c>
      <c r="C33" s="2">
        <f t="shared" si="51"/>
        <v>2244</v>
      </c>
      <c r="D33" s="2">
        <v>1.7</v>
      </c>
      <c r="E33" s="13">
        <f t="shared" si="54"/>
        <v>1.1903999999999999</v>
      </c>
      <c r="F33" s="2">
        <f t="shared" si="52"/>
        <v>4915.2575999999999</v>
      </c>
      <c r="G33" s="2"/>
      <c r="H33" s="2"/>
      <c r="I33" s="2"/>
      <c r="J33" s="2"/>
      <c r="K33" s="2">
        <f t="shared" ref="K33:K35" si="60">1*$B$3</f>
        <v>1</v>
      </c>
      <c r="L33" s="26">
        <f t="shared" si="56"/>
        <v>4915.25</v>
      </c>
      <c r="M33" s="2">
        <f>1*$B$3</f>
        <v>1</v>
      </c>
      <c r="N33" s="26">
        <f t="shared" si="53"/>
        <v>4915.25</v>
      </c>
      <c r="O33" s="7"/>
      <c r="P33" s="7"/>
      <c r="Q33" s="7"/>
      <c r="R33" s="7"/>
      <c r="S33" s="7"/>
      <c r="T33" s="7"/>
      <c r="U33" s="2"/>
      <c r="V33" s="2"/>
    </row>
    <row r="34" spans="1:22" ht="9.9499999999999993" customHeight="1" x14ac:dyDescent="0.2">
      <c r="A34" s="1" t="s">
        <v>35</v>
      </c>
      <c r="B34" s="3" t="s">
        <v>4</v>
      </c>
      <c r="C34" s="2">
        <f t="shared" si="51"/>
        <v>2244</v>
      </c>
      <c r="D34" s="2">
        <v>1.7</v>
      </c>
      <c r="E34" s="13">
        <f t="shared" si="54"/>
        <v>1.1903999999999999</v>
      </c>
      <c r="F34" s="2">
        <f t="shared" si="52"/>
        <v>4915.2575999999999</v>
      </c>
      <c r="G34" s="2">
        <f>0.25*$B$3</f>
        <v>0.25</v>
      </c>
      <c r="H34" s="26">
        <f t="shared" ref="H34" si="61">TRUNC($F34*G34,2)</f>
        <v>1228.81</v>
      </c>
      <c r="I34" s="2">
        <f>0.5*$B$3</f>
        <v>0.5</v>
      </c>
      <c r="J34" s="26">
        <f t="shared" ref="J34:J35" si="62">TRUNC($F34*I34,2)</f>
        <v>2457.62</v>
      </c>
      <c r="K34" s="2">
        <f t="shared" si="60"/>
        <v>1</v>
      </c>
      <c r="L34" s="26">
        <f t="shared" si="56"/>
        <v>4915.25</v>
      </c>
      <c r="M34" s="2">
        <f>1*$B$3</f>
        <v>1</v>
      </c>
      <c r="N34" s="26">
        <f t="shared" si="53"/>
        <v>4915.25</v>
      </c>
      <c r="O34" s="2">
        <f>0.5*$B$3</f>
        <v>0.5</v>
      </c>
      <c r="P34" s="26">
        <f t="shared" ref="P34" si="63">TRUNC($F34*O34,2)</f>
        <v>2457.62</v>
      </c>
      <c r="Q34" s="2"/>
      <c r="R34" s="7"/>
      <c r="S34" s="2">
        <f>0.25*$B$3</f>
        <v>0.25</v>
      </c>
      <c r="T34" s="26">
        <f t="shared" ref="T34" si="64">TRUNC($F34*S34,2)</f>
        <v>1228.81</v>
      </c>
      <c r="U34" s="2">
        <f>0.25*$B$3</f>
        <v>0.25</v>
      </c>
      <c r="V34" s="26">
        <f t="shared" ref="V34" si="65">TRUNC($F34*U34,2)</f>
        <v>1228.81</v>
      </c>
    </row>
    <row r="35" spans="1:22" ht="9.9499999999999993" customHeight="1" x14ac:dyDescent="0.2">
      <c r="A35" s="1" t="s">
        <v>32</v>
      </c>
      <c r="B35" s="3" t="s">
        <v>4</v>
      </c>
      <c r="C35" s="2">
        <f t="shared" si="51"/>
        <v>2244</v>
      </c>
      <c r="D35" s="2">
        <v>1.7</v>
      </c>
      <c r="E35" s="13">
        <f t="shared" si="54"/>
        <v>1.1903999999999999</v>
      </c>
      <c r="F35" s="2">
        <f t="shared" si="52"/>
        <v>4915.2575999999999</v>
      </c>
      <c r="G35" s="2"/>
      <c r="H35" s="2"/>
      <c r="I35" s="2">
        <f>1*$B$3</f>
        <v>1</v>
      </c>
      <c r="J35" s="26">
        <f t="shared" si="62"/>
        <v>4915.25</v>
      </c>
      <c r="K35" s="2">
        <f t="shared" si="60"/>
        <v>1</v>
      </c>
      <c r="L35" s="26">
        <f t="shared" si="56"/>
        <v>4915.25</v>
      </c>
      <c r="M35" s="2">
        <f>1*$B$3</f>
        <v>1</v>
      </c>
      <c r="N35" s="26">
        <f t="shared" si="53"/>
        <v>4915.25</v>
      </c>
      <c r="O35" s="7"/>
      <c r="P35" s="7"/>
      <c r="Q35" s="7"/>
      <c r="R35" s="7"/>
      <c r="S35" s="7"/>
      <c r="T35" s="7"/>
      <c r="U35" s="2"/>
      <c r="V35" s="2"/>
    </row>
    <row r="36" spans="1:22" ht="9.9499999999999993" customHeight="1" x14ac:dyDescent="0.2">
      <c r="A36" s="1" t="s">
        <v>33</v>
      </c>
      <c r="B36" s="3" t="s">
        <v>4</v>
      </c>
      <c r="C36" s="2">
        <f t="shared" si="51"/>
        <v>2244</v>
      </c>
      <c r="D36" s="2">
        <v>1.7</v>
      </c>
      <c r="E36" s="13">
        <f t="shared" si="54"/>
        <v>1.1903999999999999</v>
      </c>
      <c r="F36" s="2">
        <f t="shared" si="52"/>
        <v>4915.2575999999999</v>
      </c>
      <c r="G36" s="2"/>
      <c r="H36" s="2"/>
      <c r="I36" s="2"/>
      <c r="J36" s="2"/>
      <c r="K36" s="2"/>
      <c r="L36" s="2"/>
      <c r="M36" s="2"/>
      <c r="N36" s="2"/>
      <c r="O36" s="7"/>
      <c r="P36" s="7"/>
      <c r="Q36" s="7"/>
      <c r="R36" s="7"/>
      <c r="S36" s="7"/>
      <c r="T36" s="7"/>
      <c r="U36" s="2"/>
      <c r="V36" s="2"/>
    </row>
    <row r="37" spans="1:22" ht="15" customHeight="1" x14ac:dyDescent="0.2">
      <c r="A37" s="89" t="s">
        <v>20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</row>
    <row r="38" spans="1:22" ht="9.75" customHeight="1" x14ac:dyDescent="0.2">
      <c r="A38" s="1" t="s">
        <v>26</v>
      </c>
      <c r="B38" s="3" t="s">
        <v>4</v>
      </c>
      <c r="C38" s="2">
        <f>D38*1320</f>
        <v>2244</v>
      </c>
      <c r="D38" s="2">
        <v>1.7</v>
      </c>
      <c r="E38" s="13">
        <f>$E$9</f>
        <v>1.1903999999999999</v>
      </c>
      <c r="F38" s="2">
        <f t="shared" ref="F38:F42" si="66">C38*(1+E38)</f>
        <v>4915.2575999999999</v>
      </c>
      <c r="G38" s="2">
        <f>1/10*$B$3</f>
        <v>0.1</v>
      </c>
      <c r="H38" s="26">
        <f t="shared" ref="H38" si="67">TRUNC($F38*G38,2)</f>
        <v>491.52</v>
      </c>
      <c r="I38" s="2">
        <f>1/5*$B$3</f>
        <v>0.2</v>
      </c>
      <c r="J38" s="26">
        <f t="shared" ref="J38" si="68">TRUNC($F38*I38,2)</f>
        <v>983.05</v>
      </c>
      <c r="K38" s="2">
        <f>1/5*$B$3</f>
        <v>0.2</v>
      </c>
      <c r="L38" s="26">
        <f t="shared" ref="L38:L43" si="69">TRUNC($F38*K38,2)</f>
        <v>983.05</v>
      </c>
      <c r="M38" s="2">
        <f>1/5*$B$3</f>
        <v>0.2</v>
      </c>
      <c r="N38" s="26">
        <f t="shared" ref="N38:N43" si="70">TRUNC($F38*M38,2)</f>
        <v>983.05</v>
      </c>
      <c r="O38" s="2">
        <f>1/10*$B$3</f>
        <v>0.1</v>
      </c>
      <c r="P38" s="26">
        <f t="shared" ref="P38:P43" si="71">TRUNC($F38*O38,2)</f>
        <v>491.52</v>
      </c>
      <c r="Q38" s="2">
        <f>1/10*$B$3</f>
        <v>0.1</v>
      </c>
      <c r="R38" s="26">
        <f t="shared" ref="R38" si="72">TRUNC($F38*Q38,2)</f>
        <v>491.52</v>
      </c>
      <c r="S38" s="2">
        <f>1/10*$B$3</f>
        <v>0.1</v>
      </c>
      <c r="T38" s="26">
        <f t="shared" ref="T38" si="73">TRUNC($F38*S38,2)</f>
        <v>491.52</v>
      </c>
      <c r="U38" s="2">
        <f>1/10*$B$3</f>
        <v>0.1</v>
      </c>
      <c r="V38" s="26">
        <f t="shared" ref="V38" si="74">TRUNC($F38*U38,2)</f>
        <v>491.52</v>
      </c>
    </row>
    <row r="39" spans="1:22" s="20" customFormat="1" ht="9.9499999999999993" customHeight="1" x14ac:dyDescent="0.2">
      <c r="A39" s="24" t="s">
        <v>27</v>
      </c>
      <c r="B39" s="25" t="s">
        <v>4</v>
      </c>
      <c r="C39" s="2">
        <f>D39*1320</f>
        <v>3432</v>
      </c>
      <c r="D39" s="2">
        <v>2.6</v>
      </c>
      <c r="E39" s="13">
        <f t="shared" ref="E39:E40" si="75">$E$9</f>
        <v>1.1903999999999999</v>
      </c>
      <c r="F39" s="2">
        <f t="shared" si="66"/>
        <v>7517.4528</v>
      </c>
      <c r="G39" s="26"/>
      <c r="H39" s="26"/>
      <c r="I39" s="26"/>
      <c r="J39" s="26"/>
      <c r="K39" s="26">
        <f>1/5*$B$3</f>
        <v>0.2</v>
      </c>
      <c r="L39" s="26">
        <f t="shared" si="69"/>
        <v>1503.49</v>
      </c>
      <c r="M39" s="26">
        <f>1/5*$B$3</f>
        <v>0.2</v>
      </c>
      <c r="N39" s="26">
        <f t="shared" si="70"/>
        <v>1503.49</v>
      </c>
      <c r="O39" s="26">
        <f>1/5*$B$3</f>
        <v>0.2</v>
      </c>
      <c r="P39" s="26">
        <f t="shared" si="71"/>
        <v>1503.49</v>
      </c>
      <c r="Q39" s="28"/>
      <c r="R39" s="28"/>
      <c r="S39" s="28"/>
      <c r="T39" s="28"/>
      <c r="U39" s="26"/>
      <c r="V39" s="26"/>
    </row>
    <row r="40" spans="1:22" s="20" customFormat="1" ht="9.9499999999999993" customHeight="1" x14ac:dyDescent="0.2">
      <c r="A40" s="24" t="s">
        <v>84</v>
      </c>
      <c r="B40" s="25" t="s">
        <v>4</v>
      </c>
      <c r="C40" s="2">
        <f>D40*1320</f>
        <v>3432</v>
      </c>
      <c r="D40" s="2">
        <v>2.6</v>
      </c>
      <c r="E40" s="13">
        <f t="shared" si="75"/>
        <v>1.1903999999999999</v>
      </c>
      <c r="F40" s="2">
        <f t="shared" si="66"/>
        <v>7517.4528</v>
      </c>
      <c r="G40" s="26"/>
      <c r="H40" s="26"/>
      <c r="I40" s="26"/>
      <c r="J40" s="26"/>
      <c r="K40" s="26">
        <f>1/5*$B$3</f>
        <v>0.2</v>
      </c>
      <c r="L40" s="26">
        <f t="shared" si="69"/>
        <v>1503.49</v>
      </c>
      <c r="M40" s="26">
        <f>1/5*$B$3</f>
        <v>0.2</v>
      </c>
      <c r="N40" s="26">
        <f t="shared" si="70"/>
        <v>1503.49</v>
      </c>
      <c r="O40" s="26">
        <f>1/5*$B$3</f>
        <v>0.2</v>
      </c>
      <c r="P40" s="26">
        <f t="shared" si="71"/>
        <v>1503.49</v>
      </c>
      <c r="Q40" s="28"/>
      <c r="R40" s="28"/>
      <c r="S40" s="28"/>
      <c r="T40" s="28"/>
      <c r="U40" s="26"/>
      <c r="V40" s="26"/>
    </row>
    <row r="41" spans="1:22" ht="9.9499999999999993" customHeight="1" x14ac:dyDescent="0.2">
      <c r="A41" s="1" t="s">
        <v>28</v>
      </c>
      <c r="B41" s="3" t="s">
        <v>49</v>
      </c>
      <c r="C41" s="2">
        <v>326.83</v>
      </c>
      <c r="D41" s="2"/>
      <c r="E41" s="2"/>
      <c r="F41" s="2">
        <f>C41*(1+E40)</f>
        <v>715.88843199999997</v>
      </c>
      <c r="G41" s="2"/>
      <c r="H41" s="2"/>
      <c r="I41" s="2">
        <f>3*$B$3</f>
        <v>3</v>
      </c>
      <c r="J41" s="26">
        <f t="shared" ref="J41:J43" si="76">TRUNC($F41*I41,2)</f>
        <v>2147.66</v>
      </c>
      <c r="K41" s="2">
        <f>5*$B$3</f>
        <v>5</v>
      </c>
      <c r="L41" s="26">
        <f t="shared" si="69"/>
        <v>3579.44</v>
      </c>
      <c r="M41" s="2">
        <f>10*$B$3</f>
        <v>10</v>
      </c>
      <c r="N41" s="26">
        <f t="shared" si="70"/>
        <v>7158.88</v>
      </c>
      <c r="O41" s="2">
        <f>5*$B$3</f>
        <v>5</v>
      </c>
      <c r="P41" s="26">
        <f t="shared" si="71"/>
        <v>3579.44</v>
      </c>
      <c r="Q41" s="7"/>
      <c r="R41" s="7"/>
      <c r="S41" s="7"/>
      <c r="T41" s="7"/>
      <c r="U41" s="2"/>
      <c r="V41" s="2"/>
    </row>
    <row r="42" spans="1:22" ht="9.9499999999999993" customHeight="1" x14ac:dyDescent="0.2">
      <c r="A42" s="1" t="s">
        <v>29</v>
      </c>
      <c r="B42" s="3" t="s">
        <v>49</v>
      </c>
      <c r="C42" s="2">
        <v>284.17</v>
      </c>
      <c r="D42" s="2"/>
      <c r="E42" s="2"/>
      <c r="F42" s="2">
        <f>C42*(1+E41)</f>
        <v>284.17</v>
      </c>
      <c r="G42" s="2"/>
      <c r="H42" s="2"/>
      <c r="I42" s="2">
        <f>5*$B$3</f>
        <v>5</v>
      </c>
      <c r="J42" s="26">
        <f t="shared" si="76"/>
        <v>1420.85</v>
      </c>
      <c r="K42" s="2">
        <f>10*$B$3</f>
        <v>10</v>
      </c>
      <c r="L42" s="26">
        <f t="shared" si="69"/>
        <v>2841.7</v>
      </c>
      <c r="M42" s="2">
        <f>20*$B$3</f>
        <v>20</v>
      </c>
      <c r="N42" s="26">
        <f t="shared" si="70"/>
        <v>5683.4</v>
      </c>
      <c r="O42" s="2">
        <v>0</v>
      </c>
      <c r="P42" s="26">
        <f t="shared" si="71"/>
        <v>0</v>
      </c>
      <c r="Q42" s="7"/>
      <c r="R42" s="7"/>
      <c r="S42" s="7"/>
      <c r="T42" s="7"/>
      <c r="U42" s="2"/>
      <c r="V42" s="2"/>
    </row>
    <row r="43" spans="1:22" ht="9.9499999999999993" customHeight="1" x14ac:dyDescent="0.2">
      <c r="A43" s="1" t="s">
        <v>30</v>
      </c>
      <c r="B43" s="3" t="s">
        <v>49</v>
      </c>
      <c r="C43" s="2">
        <v>255.33</v>
      </c>
      <c r="D43" s="2"/>
      <c r="E43" s="2"/>
      <c r="F43" s="2">
        <f>C43*(1+E42)</f>
        <v>255.33</v>
      </c>
      <c r="G43" s="2"/>
      <c r="H43" s="2"/>
      <c r="I43" s="2">
        <f>3*$B$3</f>
        <v>3</v>
      </c>
      <c r="J43" s="26">
        <f t="shared" si="76"/>
        <v>765.99</v>
      </c>
      <c r="K43" s="2">
        <f>5*$B$3</f>
        <v>5</v>
      </c>
      <c r="L43" s="26">
        <f t="shared" si="69"/>
        <v>1276.6500000000001</v>
      </c>
      <c r="M43" s="2">
        <f>10*$B$3</f>
        <v>10</v>
      </c>
      <c r="N43" s="26">
        <f t="shared" si="70"/>
        <v>2553.3000000000002</v>
      </c>
      <c r="O43" s="2">
        <f>5*$B$3</f>
        <v>5</v>
      </c>
      <c r="P43" s="26">
        <f t="shared" si="71"/>
        <v>1276.6500000000001</v>
      </c>
      <c r="Q43" s="7"/>
      <c r="R43" s="7"/>
      <c r="S43" s="7"/>
      <c r="T43" s="7"/>
      <c r="U43" s="2"/>
      <c r="V43" s="2"/>
    </row>
    <row r="44" spans="1:22" ht="15" customHeight="1" x14ac:dyDescent="0.2">
      <c r="A44" s="89" t="s">
        <v>31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1"/>
    </row>
    <row r="45" spans="1:22" x14ac:dyDescent="0.2">
      <c r="A45" s="16" t="s">
        <v>77</v>
      </c>
      <c r="B45" s="3" t="s">
        <v>49</v>
      </c>
      <c r="C45" s="2">
        <v>104.42</v>
      </c>
      <c r="D45" s="2"/>
      <c r="E45" s="2"/>
      <c r="F45" s="2">
        <f t="shared" ref="F45:F49" si="77">C45*(1+E45)</f>
        <v>104.42</v>
      </c>
      <c r="G45" s="2">
        <f>1*44*$B$3</f>
        <v>44</v>
      </c>
      <c r="H45" s="26">
        <f t="shared" ref="H45" si="78">TRUNC($F45*G45,2)</f>
        <v>4594.4799999999996</v>
      </c>
      <c r="I45" s="2">
        <f>1*44*$B$3</f>
        <v>44</v>
      </c>
      <c r="J45" s="26">
        <f t="shared" ref="J45:J49" si="79">TRUNC($F45*I45,2)</f>
        <v>4594.4799999999996</v>
      </c>
      <c r="K45" s="2">
        <f>1*2*44*$B$3</f>
        <v>88</v>
      </c>
      <c r="L45" s="26">
        <f t="shared" ref="L45:L48" si="80">TRUNC($F45*K45,2)</f>
        <v>9188.9599999999991</v>
      </c>
      <c r="M45" s="2">
        <f>2*2*44*$B$3</f>
        <v>176</v>
      </c>
      <c r="N45" s="26">
        <f t="shared" ref="N45:N47" si="81">TRUNC($F45*M45,2)</f>
        <v>18377.919999999998</v>
      </c>
      <c r="O45" s="7">
        <f>1*1*44*$B$3</f>
        <v>44</v>
      </c>
      <c r="P45" s="26">
        <f t="shared" ref="P45:P46" si="82">TRUNC($F45*O45,2)</f>
        <v>4594.4799999999996</v>
      </c>
      <c r="Q45" s="28">
        <f>1*1*44*$B$3</f>
        <v>44</v>
      </c>
      <c r="R45" s="26">
        <f t="shared" ref="R45" si="83">TRUNC($F45*Q45,2)</f>
        <v>4594.4799999999996</v>
      </c>
      <c r="S45" s="7">
        <f>1*1*44*$B$3</f>
        <v>44</v>
      </c>
      <c r="T45" s="26">
        <f t="shared" ref="T45" si="84">TRUNC($F45*S45,2)</f>
        <v>4594.4799999999996</v>
      </c>
      <c r="U45" s="2">
        <f>1*1*44*$B$3</f>
        <v>44</v>
      </c>
      <c r="V45" s="26">
        <f t="shared" ref="V45:V47" si="85">TRUNC($F45*U45,2)</f>
        <v>4594.4799999999996</v>
      </c>
    </row>
    <row r="46" spans="1:22" ht="22.5" x14ac:dyDescent="0.2">
      <c r="A46" s="17" t="s">
        <v>78</v>
      </c>
      <c r="B46" s="3" t="s">
        <v>49</v>
      </c>
      <c r="C46" s="2">
        <v>137.22</v>
      </c>
      <c r="D46" s="2"/>
      <c r="E46" s="2"/>
      <c r="F46" s="2">
        <f t="shared" si="77"/>
        <v>137.22</v>
      </c>
      <c r="G46" s="2"/>
      <c r="H46" s="2"/>
      <c r="I46" s="2">
        <f>1*44*$B$3</f>
        <v>44</v>
      </c>
      <c r="J46" s="26">
        <f t="shared" si="79"/>
        <v>6037.68</v>
      </c>
      <c r="K46" s="2">
        <f>2*1*44*$B$3</f>
        <v>88</v>
      </c>
      <c r="L46" s="26">
        <f t="shared" si="80"/>
        <v>12075.36</v>
      </c>
      <c r="M46" s="2">
        <f>2*2*44*$B$3</f>
        <v>176</v>
      </c>
      <c r="N46" s="26">
        <f t="shared" si="81"/>
        <v>24150.720000000001</v>
      </c>
      <c r="O46" s="7">
        <f>1*1*44*$B$3</f>
        <v>44</v>
      </c>
      <c r="P46" s="26">
        <f t="shared" si="82"/>
        <v>6037.68</v>
      </c>
      <c r="Q46" s="28"/>
      <c r="R46" s="28"/>
      <c r="S46" s="7"/>
      <c r="T46" s="7"/>
      <c r="U46" s="2">
        <f>1*1*44*$B$3</f>
        <v>44</v>
      </c>
      <c r="V46" s="26">
        <f t="shared" si="85"/>
        <v>6037.68</v>
      </c>
    </row>
    <row r="47" spans="1:22" ht="15.75" customHeight="1" x14ac:dyDescent="0.2">
      <c r="A47" s="18" t="s">
        <v>81</v>
      </c>
      <c r="B47" s="3" t="s">
        <v>49</v>
      </c>
      <c r="C47" s="2">
        <v>184.75</v>
      </c>
      <c r="D47" s="2"/>
      <c r="E47" s="2"/>
      <c r="F47" s="2">
        <f t="shared" si="77"/>
        <v>184.75</v>
      </c>
      <c r="G47" s="2"/>
      <c r="H47" s="2"/>
      <c r="I47" s="2">
        <f>1*44*$B$3</f>
        <v>44</v>
      </c>
      <c r="J47" s="26">
        <f t="shared" si="79"/>
        <v>8129</v>
      </c>
      <c r="K47" s="2">
        <f>1*2*44*$B$3</f>
        <v>88</v>
      </c>
      <c r="L47" s="26">
        <f t="shared" si="80"/>
        <v>16258</v>
      </c>
      <c r="M47" s="2">
        <f>1*2*44*$B$3</f>
        <v>88</v>
      </c>
      <c r="N47" s="26">
        <f t="shared" si="81"/>
        <v>16258</v>
      </c>
      <c r="O47" s="7"/>
      <c r="P47" s="7"/>
      <c r="Q47" s="28">
        <f>1*1*44*$B$3</f>
        <v>44</v>
      </c>
      <c r="R47" s="26">
        <f t="shared" ref="R47:R48" si="86">TRUNC($F47*Q47,2)</f>
        <v>8129</v>
      </c>
      <c r="S47" s="7">
        <f>1*1*44*$B$3</f>
        <v>44</v>
      </c>
      <c r="T47" s="26">
        <f t="shared" ref="T47" si="87">TRUNC($F47*S47,2)</f>
        <v>8129</v>
      </c>
      <c r="U47" s="2">
        <f>1*1*44*$B$3</f>
        <v>44</v>
      </c>
      <c r="V47" s="26">
        <f t="shared" si="85"/>
        <v>8129</v>
      </c>
    </row>
    <row r="48" spans="1:22" ht="22.5" x14ac:dyDescent="0.2">
      <c r="A48" s="18" t="s">
        <v>79</v>
      </c>
      <c r="B48" s="3" t="s">
        <v>49</v>
      </c>
      <c r="C48" s="2">
        <v>212.8</v>
      </c>
      <c r="D48" s="2"/>
      <c r="E48" s="2"/>
      <c r="F48" s="2">
        <f t="shared" si="77"/>
        <v>212.8</v>
      </c>
      <c r="G48" s="2"/>
      <c r="H48" s="2"/>
      <c r="I48" s="2">
        <f t="shared" ref="I48:I49" si="88">1*44*$B$3</f>
        <v>44</v>
      </c>
      <c r="J48" s="26">
        <f t="shared" si="79"/>
        <v>9363.2000000000007</v>
      </c>
      <c r="K48" s="2">
        <f>1*2*44*$B$3</f>
        <v>88</v>
      </c>
      <c r="L48" s="26">
        <f t="shared" si="80"/>
        <v>18726.400000000001</v>
      </c>
      <c r="M48" s="2"/>
      <c r="N48" s="2"/>
      <c r="O48" s="7"/>
      <c r="P48" s="7"/>
      <c r="Q48" s="28">
        <f>1*1*44*$B$3</f>
        <v>44</v>
      </c>
      <c r="R48" s="26">
        <f t="shared" si="86"/>
        <v>9363.2000000000007</v>
      </c>
      <c r="S48" s="7"/>
      <c r="T48" s="7"/>
      <c r="U48" s="2"/>
      <c r="V48" s="2"/>
    </row>
    <row r="49" spans="1:22" ht="22.5" x14ac:dyDescent="0.2">
      <c r="A49" s="18" t="s">
        <v>80</v>
      </c>
      <c r="B49" s="3" t="s">
        <v>49</v>
      </c>
      <c r="C49" s="2">
        <v>504.56</v>
      </c>
      <c r="D49" s="2"/>
      <c r="E49" s="2"/>
      <c r="F49" s="2">
        <f t="shared" si="77"/>
        <v>504.56</v>
      </c>
      <c r="G49" s="2"/>
      <c r="H49" s="2"/>
      <c r="I49" s="2">
        <f t="shared" si="88"/>
        <v>44</v>
      </c>
      <c r="J49" s="26">
        <f t="shared" si="79"/>
        <v>22200.639999999999</v>
      </c>
      <c r="K49" s="2"/>
      <c r="L49" s="2"/>
      <c r="M49" s="2">
        <f>1*2*44*$B$3</f>
        <v>88</v>
      </c>
      <c r="N49" s="26">
        <f t="shared" ref="N49" si="89">TRUNC($F49*M49,2)</f>
        <v>44401.279999999999</v>
      </c>
      <c r="O49" s="7">
        <f>1*2*44*$B$3</f>
        <v>88</v>
      </c>
      <c r="P49" s="26">
        <f t="shared" ref="P49" si="90">TRUNC($F49*O49,2)</f>
        <v>44401.279999999999</v>
      </c>
      <c r="Q49" s="7"/>
      <c r="R49" s="7"/>
      <c r="S49" s="7"/>
      <c r="T49" s="7"/>
      <c r="U49" s="2"/>
      <c r="V49" s="2"/>
    </row>
    <row r="50" spans="1:22" ht="15" customHeight="1" x14ac:dyDescent="0.2">
      <c r="A50" s="89" t="s">
        <v>21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1"/>
    </row>
    <row r="51" spans="1:22" ht="9.9499999999999993" customHeight="1" x14ac:dyDescent="0.2">
      <c r="A51" s="1" t="s">
        <v>22</v>
      </c>
      <c r="B51" s="3" t="s">
        <v>4</v>
      </c>
      <c r="C51" s="2">
        <v>3195.48</v>
      </c>
      <c r="D51" s="2"/>
      <c r="E51" s="2"/>
      <c r="F51" s="2">
        <f t="shared" ref="F51:F52" si="91">C51*(1+E51)</f>
        <v>3195.48</v>
      </c>
      <c r="G51" s="2">
        <f>0.5*$B$3</f>
        <v>0.5</v>
      </c>
      <c r="H51" s="26">
        <f t="shared" ref="H51:H52" si="92">TRUNC($F51*G51,2)</f>
        <v>1597.74</v>
      </c>
      <c r="I51" s="2">
        <f t="shared" ref="I51:O52" si="93">1*$B$3</f>
        <v>1</v>
      </c>
      <c r="J51" s="26">
        <f t="shared" ref="J51:J52" si="94">TRUNC($F51*I51,2)</f>
        <v>3195.48</v>
      </c>
      <c r="K51" s="2">
        <f>2*$B$3</f>
        <v>2</v>
      </c>
      <c r="L51" s="26">
        <f t="shared" ref="L51:L52" si="95">TRUNC($F51*K51,2)</f>
        <v>6390.96</v>
      </c>
      <c r="M51" s="2">
        <f>2*$B$3</f>
        <v>2</v>
      </c>
      <c r="N51" s="26">
        <f t="shared" ref="N51:N52" si="96">TRUNC($F51*M51,2)</f>
        <v>6390.96</v>
      </c>
      <c r="O51" s="2">
        <f t="shared" si="93"/>
        <v>1</v>
      </c>
      <c r="P51" s="26">
        <f t="shared" ref="P51:P52" si="97">TRUNC($F51*O51,2)</f>
        <v>3195.48</v>
      </c>
      <c r="Q51" s="7"/>
      <c r="R51" s="7"/>
      <c r="S51" s="2">
        <f>0.5*$B$3</f>
        <v>0.5</v>
      </c>
      <c r="T51" s="26">
        <f t="shared" ref="T51:T52" si="98">TRUNC($F51*S51,2)</f>
        <v>1597.74</v>
      </c>
      <c r="U51" s="2">
        <f>0.5*$B$3</f>
        <v>0.5</v>
      </c>
      <c r="V51" s="26">
        <f t="shared" ref="V51:V52" si="99">TRUNC($F51*U51,2)</f>
        <v>1597.74</v>
      </c>
    </row>
    <row r="52" spans="1:22" ht="9.9499999999999993" customHeight="1" x14ac:dyDescent="0.2">
      <c r="A52" s="1" t="s">
        <v>38</v>
      </c>
      <c r="B52" s="3" t="s">
        <v>4</v>
      </c>
      <c r="C52" s="2">
        <v>5225.9399999999996</v>
      </c>
      <c r="D52" s="2"/>
      <c r="E52" s="2"/>
      <c r="F52" s="2">
        <f t="shared" si="91"/>
        <v>5225.9399999999996</v>
      </c>
      <c r="G52" s="26">
        <f>0.5*$B$3</f>
        <v>0.5</v>
      </c>
      <c r="H52" s="26">
        <f t="shared" si="92"/>
        <v>2612.9699999999998</v>
      </c>
      <c r="I52" s="26">
        <f>1*$B$3</f>
        <v>1</v>
      </c>
      <c r="J52" s="26">
        <f t="shared" si="94"/>
        <v>5225.9399999999996</v>
      </c>
      <c r="K52" s="2">
        <f t="shared" si="93"/>
        <v>1</v>
      </c>
      <c r="L52" s="26">
        <f t="shared" si="95"/>
        <v>5225.9399999999996</v>
      </c>
      <c r="M52" s="2">
        <f t="shared" si="93"/>
        <v>1</v>
      </c>
      <c r="N52" s="26">
        <f t="shared" si="96"/>
        <v>5225.9399999999996</v>
      </c>
      <c r="O52" s="2">
        <f t="shared" si="93"/>
        <v>1</v>
      </c>
      <c r="P52" s="26">
        <f t="shared" si="97"/>
        <v>5225.9399999999996</v>
      </c>
      <c r="Q52" s="7"/>
      <c r="R52" s="7"/>
      <c r="S52" s="26">
        <f>0.5*$B$3</f>
        <v>0.5</v>
      </c>
      <c r="T52" s="26">
        <f t="shared" si="98"/>
        <v>2612.9699999999998</v>
      </c>
      <c r="U52" s="26">
        <f>0.5*$B$3</f>
        <v>0.5</v>
      </c>
      <c r="V52" s="26">
        <f t="shared" si="99"/>
        <v>2612.9699999999998</v>
      </c>
    </row>
    <row r="53" spans="1:22" ht="14.1" customHeight="1" x14ac:dyDescent="0.2">
      <c r="A53" s="84" t="s">
        <v>3</v>
      </c>
      <c r="B53" s="85"/>
      <c r="C53" s="86"/>
      <c r="D53" s="15"/>
      <c r="E53" s="15"/>
      <c r="F53" s="15"/>
      <c r="G53" s="82"/>
      <c r="H53" s="83"/>
      <c r="I53" s="82"/>
      <c r="J53" s="83"/>
      <c r="K53" s="82"/>
      <c r="L53" s="83"/>
      <c r="M53" s="82"/>
      <c r="N53" s="83"/>
      <c r="O53" s="87"/>
      <c r="P53" s="88"/>
      <c r="Q53" s="87"/>
      <c r="R53" s="88"/>
      <c r="S53" s="87"/>
      <c r="T53" s="88"/>
      <c r="U53" s="82"/>
      <c r="V53" s="83"/>
    </row>
    <row r="54" spans="1:22" ht="14.1" customHeight="1" x14ac:dyDescent="0.2">
      <c r="A54" s="84" t="s">
        <v>25</v>
      </c>
      <c r="B54" s="85"/>
      <c r="C54" s="86" t="s">
        <v>24</v>
      </c>
      <c r="D54" s="15"/>
      <c r="E54" s="15"/>
      <c r="F54" s="15"/>
      <c r="G54" s="82"/>
      <c r="H54" s="83"/>
      <c r="I54" s="82"/>
      <c r="J54" s="83"/>
      <c r="K54" s="82"/>
      <c r="L54" s="83"/>
      <c r="M54" s="82"/>
      <c r="N54" s="83"/>
      <c r="O54" s="87"/>
      <c r="P54" s="88"/>
      <c r="Q54" s="87"/>
      <c r="R54" s="88"/>
      <c r="S54" s="87"/>
      <c r="T54" s="88"/>
      <c r="U54" s="82"/>
      <c r="V54" s="83"/>
    </row>
    <row r="55" spans="1:22" ht="14.1" customHeight="1" x14ac:dyDescent="0.2">
      <c r="A55" s="84" t="s">
        <v>64</v>
      </c>
      <c r="B55" s="85"/>
      <c r="C55" s="86"/>
      <c r="D55" s="15"/>
      <c r="E55" s="15"/>
      <c r="F55" s="15"/>
      <c r="G55" s="82"/>
      <c r="H55" s="83"/>
      <c r="I55" s="82"/>
      <c r="J55" s="83"/>
      <c r="K55" s="82"/>
      <c r="L55" s="83"/>
      <c r="M55" s="82"/>
      <c r="N55" s="83"/>
      <c r="O55" s="82"/>
      <c r="P55" s="83"/>
      <c r="Q55" s="82"/>
      <c r="R55" s="83"/>
      <c r="S55" s="82"/>
      <c r="T55" s="83"/>
      <c r="U55" s="82"/>
      <c r="V55" s="83"/>
    </row>
    <row r="56" spans="1:22" ht="14.1" customHeight="1" x14ac:dyDescent="0.2">
      <c r="A56" s="84" t="s">
        <v>5</v>
      </c>
      <c r="B56" s="85"/>
      <c r="C56" s="86"/>
      <c r="D56" s="15"/>
      <c r="E56" s="15"/>
      <c r="F56" s="15"/>
      <c r="G56" s="82"/>
      <c r="H56" s="83"/>
      <c r="I56" s="82"/>
      <c r="J56" s="83"/>
      <c r="K56" s="82"/>
      <c r="L56" s="83"/>
      <c r="M56" s="82"/>
      <c r="N56" s="83"/>
      <c r="O56" s="87"/>
      <c r="P56" s="88"/>
      <c r="Q56" s="87"/>
      <c r="R56" s="88"/>
      <c r="S56" s="87"/>
      <c r="T56" s="88"/>
      <c r="U56" s="82"/>
      <c r="V56" s="83"/>
    </row>
    <row r="58" spans="1:22" x14ac:dyDescent="0.2">
      <c r="A58" s="4" t="s">
        <v>23</v>
      </c>
    </row>
    <row r="59" spans="1:22" x14ac:dyDescent="0.2">
      <c r="A59" s="4" t="s">
        <v>85</v>
      </c>
    </row>
    <row r="60" spans="1:22" x14ac:dyDescent="0.2">
      <c r="A60" s="4" t="s">
        <v>45</v>
      </c>
    </row>
    <row r="61" spans="1:22" x14ac:dyDescent="0.2">
      <c r="A61" s="4" t="s">
        <v>46</v>
      </c>
    </row>
    <row r="62" spans="1:22" x14ac:dyDescent="0.2">
      <c r="A62" s="4" t="s">
        <v>47</v>
      </c>
    </row>
    <row r="63" spans="1:22" x14ac:dyDescent="0.2">
      <c r="A63" s="4" t="s">
        <v>48</v>
      </c>
    </row>
    <row r="65" spans="7:22" x14ac:dyDescent="0.2">
      <c r="G65" s="8"/>
      <c r="H65" s="8"/>
      <c r="I65" s="8"/>
      <c r="J65" s="8"/>
      <c r="K65" s="8"/>
      <c r="L65" s="8"/>
      <c r="M65" s="8"/>
      <c r="N65" s="8"/>
      <c r="O65" s="9"/>
      <c r="P65" s="9"/>
      <c r="Q65" s="9"/>
      <c r="R65" s="9"/>
      <c r="S65" s="9"/>
      <c r="T65" s="9"/>
      <c r="U65" s="8"/>
      <c r="V65" s="8"/>
    </row>
  </sheetData>
  <mergeCells count="68">
    <mergeCell ref="C1:V1"/>
    <mergeCell ref="I4:N4"/>
    <mergeCell ref="U4:V4"/>
    <mergeCell ref="A5:A7"/>
    <mergeCell ref="B5:B7"/>
    <mergeCell ref="C5:C7"/>
    <mergeCell ref="D5:D7"/>
    <mergeCell ref="E5:E7"/>
    <mergeCell ref="F5:F7"/>
    <mergeCell ref="G5:H5"/>
    <mergeCell ref="A44:V44"/>
    <mergeCell ref="U5:V5"/>
    <mergeCell ref="G6:H6"/>
    <mergeCell ref="I6:J6"/>
    <mergeCell ref="K6:L6"/>
    <mergeCell ref="M6:N6"/>
    <mergeCell ref="O6:P6"/>
    <mergeCell ref="Q6:R6"/>
    <mergeCell ref="S6:T6"/>
    <mergeCell ref="U6:V6"/>
    <mergeCell ref="I5:J5"/>
    <mergeCell ref="K5:L5"/>
    <mergeCell ref="M5:N5"/>
    <mergeCell ref="O5:P5"/>
    <mergeCell ref="Q5:R5"/>
    <mergeCell ref="S5:T5"/>
    <mergeCell ref="A8:V8"/>
    <mergeCell ref="A16:V16"/>
    <mergeCell ref="A20:V20"/>
    <mergeCell ref="A29:V29"/>
    <mergeCell ref="A37:V37"/>
    <mergeCell ref="A50:V50"/>
    <mergeCell ref="A53:C53"/>
    <mergeCell ref="G53:H53"/>
    <mergeCell ref="I53:J53"/>
    <mergeCell ref="K53:L53"/>
    <mergeCell ref="M53:N53"/>
    <mergeCell ref="O53:P53"/>
    <mergeCell ref="Q53:R53"/>
    <mergeCell ref="S53:T53"/>
    <mergeCell ref="U53:V53"/>
    <mergeCell ref="Q54:R54"/>
    <mergeCell ref="S54:T54"/>
    <mergeCell ref="U54:V54"/>
    <mergeCell ref="A55:C55"/>
    <mergeCell ref="G55:H55"/>
    <mergeCell ref="I55:J55"/>
    <mergeCell ref="K55:L55"/>
    <mergeCell ref="M55:N55"/>
    <mergeCell ref="O55:P55"/>
    <mergeCell ref="Q55:R55"/>
    <mergeCell ref="A54:C54"/>
    <mergeCell ref="G54:H54"/>
    <mergeCell ref="I54:J54"/>
    <mergeCell ref="K54:L54"/>
    <mergeCell ref="M54:N54"/>
    <mergeCell ref="O54:P54"/>
    <mergeCell ref="U56:V56"/>
    <mergeCell ref="S55:T55"/>
    <mergeCell ref="U55:V55"/>
    <mergeCell ref="A56:C56"/>
    <mergeCell ref="G56:H56"/>
    <mergeCell ref="I56:J56"/>
    <mergeCell ref="K56:L56"/>
    <mergeCell ref="M56:N56"/>
    <mergeCell ref="O56:P56"/>
    <mergeCell ref="Q56:R56"/>
    <mergeCell ref="S56:T56"/>
  </mergeCells>
  <pageMargins left="0.11811023622047245" right="0.11811023622047245" top="0.55118110236220474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9964C-7DB3-46C8-BC9D-C9D3E5E6594D}">
  <dimension ref="A1:V65"/>
  <sheetViews>
    <sheetView workbookViewId="0">
      <selection activeCell="C40" sqref="C40"/>
    </sheetView>
  </sheetViews>
  <sheetFormatPr defaultRowHeight="12.75" x14ac:dyDescent="0.2"/>
  <cols>
    <col min="1" max="1" width="35.83203125" style="4" customWidth="1"/>
    <col min="2" max="2" width="8.6640625" style="4" bestFit="1" customWidth="1"/>
    <col min="3" max="3" width="16.33203125" style="4" bestFit="1" customWidth="1"/>
    <col min="4" max="4" width="10.33203125" style="4" bestFit="1" customWidth="1"/>
    <col min="5" max="5" width="16.33203125" style="4" customWidth="1"/>
    <col min="6" max="6" width="14.6640625" style="4" customWidth="1"/>
    <col min="7" max="7" width="12.5" style="4" customWidth="1"/>
    <col min="8" max="8" width="14.1640625" style="4" customWidth="1"/>
    <col min="9" max="9" width="13.1640625" style="4" customWidth="1"/>
    <col min="10" max="10" width="14.6640625" style="4" customWidth="1"/>
    <col min="11" max="11" width="13.1640625" style="4" customWidth="1"/>
    <col min="12" max="12" width="14.5" style="4" customWidth="1"/>
    <col min="13" max="13" width="12.83203125" style="4" customWidth="1"/>
    <col min="14" max="14" width="15.1640625" style="4" customWidth="1"/>
    <col min="15" max="15" width="12.5" style="6" bestFit="1" customWidth="1"/>
    <col min="16" max="16" width="14.1640625" style="6" bestFit="1" customWidth="1"/>
    <col min="17" max="17" width="12.5" style="6" bestFit="1" customWidth="1"/>
    <col min="18" max="18" width="14.1640625" style="6" bestFit="1" customWidth="1"/>
    <col min="19" max="19" width="12.5" style="6" bestFit="1" customWidth="1"/>
    <col min="20" max="20" width="14.1640625" style="6" bestFit="1" customWidth="1"/>
    <col min="21" max="21" width="12.5" style="4" bestFit="1" customWidth="1"/>
    <col min="22" max="22" width="14.1640625" style="4" bestFit="1" customWidth="1"/>
    <col min="23" max="16384" width="9.33203125" style="4"/>
  </cols>
  <sheetData>
    <row r="1" spans="1:22" ht="19.5" x14ac:dyDescent="0.2">
      <c r="A1" s="10" t="s">
        <v>6</v>
      </c>
      <c r="B1" s="11"/>
      <c r="C1" s="98" t="s">
        <v>68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1"/>
      <c r="V2" s="11"/>
    </row>
    <row r="3" spans="1:22" x14ac:dyDescent="0.2">
      <c r="A3" s="11" t="s">
        <v>63</v>
      </c>
      <c r="B3" s="116">
        <f>540/30</f>
        <v>18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1"/>
      <c r="V3" s="11"/>
    </row>
    <row r="4" spans="1:22" ht="27.75" customHeight="1" x14ac:dyDescent="0.2">
      <c r="A4" s="117" t="s">
        <v>242</v>
      </c>
      <c r="B4" s="11"/>
      <c r="C4" s="11" t="s">
        <v>243</v>
      </c>
      <c r="D4" s="11"/>
      <c r="E4" s="11"/>
      <c r="F4" s="11"/>
      <c r="G4" s="11"/>
      <c r="H4" s="11"/>
      <c r="I4" s="99" t="s">
        <v>37</v>
      </c>
      <c r="J4" s="100"/>
      <c r="K4" s="100"/>
      <c r="L4" s="100"/>
      <c r="M4" s="100"/>
      <c r="N4" s="101"/>
      <c r="O4" s="12"/>
      <c r="P4" s="12"/>
      <c r="Q4" s="12"/>
      <c r="R4" s="12"/>
      <c r="S4" s="12"/>
      <c r="T4" s="12"/>
      <c r="U4" s="102" t="s">
        <v>244</v>
      </c>
      <c r="V4" s="103"/>
    </row>
    <row r="5" spans="1:22" ht="34.5" customHeight="1" x14ac:dyDescent="0.2">
      <c r="A5" s="104" t="s">
        <v>0</v>
      </c>
      <c r="B5" s="104" t="s">
        <v>1</v>
      </c>
      <c r="C5" s="104" t="s">
        <v>69</v>
      </c>
      <c r="D5" s="104" t="s">
        <v>72</v>
      </c>
      <c r="E5" s="104" t="s">
        <v>73</v>
      </c>
      <c r="F5" s="104" t="s">
        <v>71</v>
      </c>
      <c r="G5" s="92" t="s">
        <v>76</v>
      </c>
      <c r="H5" s="92"/>
      <c r="I5" s="97" t="s">
        <v>65</v>
      </c>
      <c r="J5" s="97"/>
      <c r="K5" s="97" t="s">
        <v>66</v>
      </c>
      <c r="L5" s="97"/>
      <c r="M5" s="97" t="s">
        <v>67</v>
      </c>
      <c r="N5" s="97"/>
      <c r="O5" s="95" t="s">
        <v>39</v>
      </c>
      <c r="P5" s="96"/>
      <c r="Q5" s="92" t="s">
        <v>58</v>
      </c>
      <c r="R5" s="92"/>
      <c r="S5" s="92" t="s">
        <v>74</v>
      </c>
      <c r="T5" s="92"/>
      <c r="U5" s="92" t="s">
        <v>94</v>
      </c>
      <c r="V5" s="92"/>
    </row>
    <row r="6" spans="1:22" ht="12" customHeight="1" x14ac:dyDescent="0.2">
      <c r="A6" s="105"/>
      <c r="B6" s="105"/>
      <c r="C6" s="107"/>
      <c r="D6" s="105"/>
      <c r="E6" s="105"/>
      <c r="F6" s="105"/>
      <c r="G6" s="93" t="s">
        <v>50</v>
      </c>
      <c r="H6" s="94"/>
      <c r="I6" s="93" t="s">
        <v>51</v>
      </c>
      <c r="J6" s="94"/>
      <c r="K6" s="93" t="s">
        <v>52</v>
      </c>
      <c r="L6" s="94"/>
      <c r="M6" s="93" t="s">
        <v>53</v>
      </c>
      <c r="N6" s="94"/>
      <c r="O6" s="95" t="s">
        <v>54</v>
      </c>
      <c r="P6" s="96"/>
      <c r="Q6" s="95" t="s">
        <v>55</v>
      </c>
      <c r="R6" s="96"/>
      <c r="S6" s="95" t="s">
        <v>56</v>
      </c>
      <c r="T6" s="96"/>
      <c r="U6" s="93" t="s">
        <v>57</v>
      </c>
      <c r="V6" s="94"/>
    </row>
    <row r="7" spans="1:22" ht="9.9499999999999993" customHeight="1" x14ac:dyDescent="0.2">
      <c r="A7" s="106"/>
      <c r="B7" s="106"/>
      <c r="C7" s="108"/>
      <c r="D7" s="106"/>
      <c r="E7" s="106"/>
      <c r="F7" s="106"/>
      <c r="G7" s="5" t="s">
        <v>2</v>
      </c>
      <c r="H7" s="5" t="s">
        <v>3</v>
      </c>
      <c r="I7" s="5" t="s">
        <v>2</v>
      </c>
      <c r="J7" s="5" t="s">
        <v>3</v>
      </c>
      <c r="K7" s="5" t="s">
        <v>2</v>
      </c>
      <c r="L7" s="5" t="s">
        <v>3</v>
      </c>
      <c r="M7" s="5" t="s">
        <v>2</v>
      </c>
      <c r="N7" s="5" t="s">
        <v>3</v>
      </c>
      <c r="O7" s="81" t="s">
        <v>2</v>
      </c>
      <c r="P7" s="81" t="s">
        <v>3</v>
      </c>
      <c r="Q7" s="81" t="s">
        <v>2</v>
      </c>
      <c r="R7" s="81" t="s">
        <v>3</v>
      </c>
      <c r="S7" s="81" t="s">
        <v>2</v>
      </c>
      <c r="T7" s="81" t="s">
        <v>3</v>
      </c>
      <c r="U7" s="5" t="s">
        <v>2</v>
      </c>
      <c r="V7" s="5" t="s">
        <v>3</v>
      </c>
    </row>
    <row r="8" spans="1:22" ht="15" customHeight="1" x14ac:dyDescent="0.2">
      <c r="A8" s="89" t="s">
        <v>62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1"/>
    </row>
    <row r="9" spans="1:22" ht="9.9499999999999993" customHeight="1" x14ac:dyDescent="0.2">
      <c r="A9" s="24" t="s">
        <v>43</v>
      </c>
      <c r="B9" s="25" t="s">
        <v>4</v>
      </c>
      <c r="C9" s="26">
        <f>D9*1320</f>
        <v>20196</v>
      </c>
      <c r="D9" s="26">
        <v>15.3</v>
      </c>
      <c r="E9" s="27">
        <v>0.93510000000000004</v>
      </c>
      <c r="F9" s="26">
        <f>C9*(1+E9)</f>
        <v>39081.279600000002</v>
      </c>
      <c r="G9" s="26"/>
      <c r="H9" s="26"/>
      <c r="I9" s="26"/>
      <c r="J9" s="26"/>
      <c r="K9" s="26">
        <f>0.5*$B$3</f>
        <v>9</v>
      </c>
      <c r="L9" s="26">
        <f t="shared" ref="L9:L14" si="0">TRUNC($F9*K9,2)</f>
        <v>351731.51</v>
      </c>
      <c r="M9" s="26">
        <f>1*$B$3</f>
        <v>18</v>
      </c>
      <c r="N9" s="26">
        <f t="shared" ref="N9:N14" si="1">TRUNC($F9*M9,2)</f>
        <v>703463.03</v>
      </c>
      <c r="O9" s="28"/>
      <c r="P9" s="28"/>
      <c r="Q9" s="28"/>
      <c r="R9" s="28"/>
      <c r="S9" s="28"/>
      <c r="T9" s="28"/>
      <c r="U9" s="26">
        <f>0.5*$B$3</f>
        <v>9</v>
      </c>
      <c r="V9" s="26">
        <f t="shared" ref="V9:V14" si="2">TRUNC($F9*U9,2)</f>
        <v>351731.51</v>
      </c>
    </row>
    <row r="10" spans="1:22" ht="9.9499999999999993" customHeight="1" x14ac:dyDescent="0.2">
      <c r="A10" s="24" t="s">
        <v>44</v>
      </c>
      <c r="B10" s="25" t="s">
        <v>4</v>
      </c>
      <c r="C10" s="26">
        <f>D10*1320</f>
        <v>14652</v>
      </c>
      <c r="D10" s="26">
        <v>11.1</v>
      </c>
      <c r="E10" s="27">
        <f>$E$9</f>
        <v>0.93510000000000004</v>
      </c>
      <c r="F10" s="26">
        <f t="shared" ref="F10:F15" si="3">C10*(1+E10)</f>
        <v>28353.085200000001</v>
      </c>
      <c r="G10" s="26"/>
      <c r="H10" s="26"/>
      <c r="I10" s="26"/>
      <c r="J10" s="26"/>
      <c r="K10" s="26">
        <f>1*$B$3</f>
        <v>18</v>
      </c>
      <c r="L10" s="26">
        <f t="shared" si="0"/>
        <v>510355.53</v>
      </c>
      <c r="M10" s="26">
        <f>1*$B$3</f>
        <v>18</v>
      </c>
      <c r="N10" s="26">
        <f t="shared" si="1"/>
        <v>510355.53</v>
      </c>
      <c r="O10" s="28"/>
      <c r="P10" s="28"/>
      <c r="Q10" s="28"/>
      <c r="R10" s="28"/>
      <c r="S10" s="28"/>
      <c r="T10" s="28"/>
      <c r="U10" s="26">
        <f>0.5*$B$3</f>
        <v>9</v>
      </c>
      <c r="V10" s="26">
        <f t="shared" si="2"/>
        <v>255177.76</v>
      </c>
    </row>
    <row r="11" spans="1:22" ht="9.9499999999999993" customHeight="1" x14ac:dyDescent="0.2">
      <c r="A11" s="24" t="s">
        <v>70</v>
      </c>
      <c r="B11" s="25" t="s">
        <v>4</v>
      </c>
      <c r="C11" s="26">
        <f>D11*1320</f>
        <v>11220</v>
      </c>
      <c r="D11" s="26">
        <v>8.5</v>
      </c>
      <c r="E11" s="27">
        <f t="shared" ref="E11:E15" si="4">$E$9</f>
        <v>0.93510000000000004</v>
      </c>
      <c r="F11" s="26">
        <f t="shared" si="3"/>
        <v>21711.822</v>
      </c>
      <c r="G11" s="134">
        <f>1*$B$3</f>
        <v>18</v>
      </c>
      <c r="H11" s="134">
        <f>TRUNC($F11*G11,2)</f>
        <v>390812.79</v>
      </c>
      <c r="I11" s="26">
        <f>1*$B$3</f>
        <v>18</v>
      </c>
      <c r="J11" s="26">
        <f t="shared" ref="J11:J14" si="5">TRUNC($F11*I11,2)</f>
        <v>390812.79</v>
      </c>
      <c r="K11" s="26">
        <f>1*$B$3</f>
        <v>18</v>
      </c>
      <c r="L11" s="26">
        <f t="shared" si="0"/>
        <v>390812.79</v>
      </c>
      <c r="M11" s="26">
        <f>2*$B$3</f>
        <v>36</v>
      </c>
      <c r="N11" s="26">
        <f t="shared" si="1"/>
        <v>781625.59</v>
      </c>
      <c r="O11" s="28">
        <f>1*$B$3</f>
        <v>18</v>
      </c>
      <c r="P11" s="28">
        <f t="shared" ref="P11:P12" si="6">TRUNC($F11*O11,2)</f>
        <v>390812.79</v>
      </c>
      <c r="Q11" s="29">
        <f>1*$B$3</f>
        <v>18</v>
      </c>
      <c r="R11" s="29">
        <f t="shared" ref="R11" si="7">TRUNC($F11*Q11,2)</f>
        <v>390812.79</v>
      </c>
      <c r="S11" s="28">
        <f>1*$B$3</f>
        <v>18</v>
      </c>
      <c r="T11" s="28">
        <f t="shared" ref="T11" si="8">TRUNC($F11*S11,2)</f>
        <v>390812.79</v>
      </c>
      <c r="U11" s="26">
        <f>1*$B$3</f>
        <v>18</v>
      </c>
      <c r="V11" s="26">
        <f t="shared" si="2"/>
        <v>390812.79</v>
      </c>
    </row>
    <row r="12" spans="1:22" ht="9.9499999999999993" customHeight="1" x14ac:dyDescent="0.2">
      <c r="A12" s="24" t="s">
        <v>61</v>
      </c>
      <c r="B12" s="25" t="s">
        <v>4</v>
      </c>
      <c r="C12" s="26">
        <f>D12*1320</f>
        <v>3432</v>
      </c>
      <c r="D12" s="26">
        <v>2.6</v>
      </c>
      <c r="E12" s="27">
        <f t="shared" si="4"/>
        <v>0.93510000000000004</v>
      </c>
      <c r="F12" s="26">
        <f t="shared" si="3"/>
        <v>6641.2632000000003</v>
      </c>
      <c r="G12" s="134">
        <f>1*$B$3</f>
        <v>18</v>
      </c>
      <c r="H12" s="134">
        <f>TRUNC($F12*G12,2)</f>
        <v>119542.73</v>
      </c>
      <c r="I12" s="26">
        <f>0.5*$B$3</f>
        <v>9</v>
      </c>
      <c r="J12" s="26">
        <f t="shared" si="5"/>
        <v>59771.360000000001</v>
      </c>
      <c r="K12" s="26">
        <f>2*$B$3</f>
        <v>36</v>
      </c>
      <c r="L12" s="26">
        <f t="shared" si="0"/>
        <v>239085.47</v>
      </c>
      <c r="M12" s="26">
        <f>3*$B$3</f>
        <v>54</v>
      </c>
      <c r="N12" s="26">
        <f t="shared" si="1"/>
        <v>358628.21</v>
      </c>
      <c r="O12" s="28">
        <f t="shared" ref="O12:S13" si="9">1*$B$3</f>
        <v>18</v>
      </c>
      <c r="P12" s="28">
        <f t="shared" si="6"/>
        <v>119542.73</v>
      </c>
      <c r="Q12" s="28"/>
      <c r="R12" s="28"/>
      <c r="S12" s="28"/>
      <c r="T12" s="28"/>
      <c r="U12" s="26">
        <f t="shared" ref="U12:U14" si="10">1*$B$3</f>
        <v>18</v>
      </c>
      <c r="V12" s="26">
        <f t="shared" si="2"/>
        <v>119542.73</v>
      </c>
    </row>
    <row r="13" spans="1:22" ht="9.9499999999999993" customHeight="1" x14ac:dyDescent="0.2">
      <c r="A13" s="24" t="s">
        <v>34</v>
      </c>
      <c r="B13" s="25" t="s">
        <v>4</v>
      </c>
      <c r="C13" s="26">
        <f>D13*1320</f>
        <v>3432</v>
      </c>
      <c r="D13" s="26">
        <v>2.6</v>
      </c>
      <c r="E13" s="27">
        <f t="shared" si="4"/>
        <v>0.93510000000000004</v>
      </c>
      <c r="F13" s="26">
        <f t="shared" si="3"/>
        <v>6641.2632000000003</v>
      </c>
      <c r="G13" s="134">
        <f>0*$B$3</f>
        <v>0</v>
      </c>
      <c r="H13" s="134">
        <f>TRUNC($F13*G13,2)</f>
        <v>0</v>
      </c>
      <c r="I13" s="26">
        <f t="shared" ref="I13" si="11">1*$B$3</f>
        <v>18</v>
      </c>
      <c r="J13" s="26">
        <f t="shared" si="5"/>
        <v>119542.73</v>
      </c>
      <c r="K13" s="26">
        <f>2*$B$3</f>
        <v>36</v>
      </c>
      <c r="L13" s="26">
        <f t="shared" si="0"/>
        <v>239085.47</v>
      </c>
      <c r="M13" s="26">
        <f>2*$B$3</f>
        <v>36</v>
      </c>
      <c r="N13" s="26">
        <f t="shared" si="1"/>
        <v>239085.47</v>
      </c>
      <c r="O13" s="28"/>
      <c r="P13" s="28"/>
      <c r="Q13" s="28"/>
      <c r="R13" s="28"/>
      <c r="S13" s="28">
        <f t="shared" si="9"/>
        <v>18</v>
      </c>
      <c r="T13" s="28">
        <f t="shared" ref="T13:T14" si="12">TRUNC($F13*S13,2)</f>
        <v>119542.73</v>
      </c>
      <c r="U13" s="26">
        <f t="shared" si="10"/>
        <v>18</v>
      </c>
      <c r="V13" s="26">
        <f t="shared" si="2"/>
        <v>119542.73</v>
      </c>
    </row>
    <row r="14" spans="1:22" ht="9.9499999999999993" customHeight="1" x14ac:dyDescent="0.2">
      <c r="A14" s="24" t="s">
        <v>75</v>
      </c>
      <c r="B14" s="25" t="s">
        <v>4</v>
      </c>
      <c r="C14" s="26">
        <v>10302</v>
      </c>
      <c r="D14" s="26">
        <v>8.5</v>
      </c>
      <c r="E14" s="27">
        <f t="shared" si="4"/>
        <v>0.93510000000000004</v>
      </c>
      <c r="F14" s="26">
        <f t="shared" si="3"/>
        <v>19935.4002</v>
      </c>
      <c r="G14" s="134"/>
      <c r="H14" s="134"/>
      <c r="I14" s="26">
        <f>0.5*$B$3</f>
        <v>9</v>
      </c>
      <c r="J14" s="26">
        <f t="shared" si="5"/>
        <v>179418.6</v>
      </c>
      <c r="K14" s="26">
        <f>1*$B$3</f>
        <v>18</v>
      </c>
      <c r="L14" s="26">
        <f t="shared" si="0"/>
        <v>358837.2</v>
      </c>
      <c r="M14" s="26">
        <f>1*$B$3</f>
        <v>18</v>
      </c>
      <c r="N14" s="26">
        <f t="shared" si="1"/>
        <v>358837.2</v>
      </c>
      <c r="O14" s="28"/>
      <c r="P14" s="28"/>
      <c r="Q14" s="28"/>
      <c r="R14" s="28"/>
      <c r="S14" s="28">
        <f>0.25*$B$3</f>
        <v>4.5</v>
      </c>
      <c r="T14" s="28">
        <f t="shared" si="12"/>
        <v>89709.3</v>
      </c>
      <c r="U14" s="26">
        <f t="shared" si="10"/>
        <v>18</v>
      </c>
      <c r="V14" s="26">
        <f t="shared" si="2"/>
        <v>358837.2</v>
      </c>
    </row>
    <row r="15" spans="1:22" ht="9.9499999999999993" customHeight="1" x14ac:dyDescent="0.2">
      <c r="A15" s="24" t="s">
        <v>40</v>
      </c>
      <c r="B15" s="25" t="s">
        <v>4</v>
      </c>
      <c r="C15" s="26">
        <f>D15*1320</f>
        <v>4488</v>
      </c>
      <c r="D15" s="26">
        <v>3.4</v>
      </c>
      <c r="E15" s="27">
        <f t="shared" si="4"/>
        <v>0.93510000000000004</v>
      </c>
      <c r="F15" s="26">
        <f t="shared" si="3"/>
        <v>8684.7288000000008</v>
      </c>
      <c r="G15" s="26"/>
      <c r="H15" s="26"/>
      <c r="I15" s="26"/>
      <c r="J15" s="26"/>
      <c r="K15" s="26"/>
      <c r="L15" s="26"/>
      <c r="M15" s="26"/>
      <c r="N15" s="26"/>
      <c r="O15" s="28"/>
      <c r="P15" s="28"/>
      <c r="Q15" s="28"/>
      <c r="R15" s="28"/>
      <c r="S15" s="28"/>
      <c r="T15" s="28"/>
      <c r="U15" s="28"/>
      <c r="V15" s="26"/>
    </row>
    <row r="16" spans="1:22" ht="15" customHeight="1" x14ac:dyDescent="0.2">
      <c r="A16" s="119" t="s">
        <v>10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</row>
    <row r="17" spans="1:22" ht="9.9499999999999993" customHeight="1" x14ac:dyDescent="0.2">
      <c r="A17" s="24" t="s">
        <v>11</v>
      </c>
      <c r="B17" s="25" t="s">
        <v>4</v>
      </c>
      <c r="C17" s="26">
        <f>D17*1320</f>
        <v>12408</v>
      </c>
      <c r="D17" s="26">
        <v>9.4</v>
      </c>
      <c r="E17" s="27">
        <f>$E$9</f>
        <v>0.93510000000000004</v>
      </c>
      <c r="F17" s="26">
        <f t="shared" ref="F17:F19" si="13">C17*(1+E17)</f>
        <v>24010.720799999999</v>
      </c>
      <c r="G17" s="28"/>
      <c r="H17" s="28"/>
      <c r="I17" s="28"/>
      <c r="J17" s="28"/>
      <c r="K17" s="28"/>
      <c r="L17" s="28"/>
      <c r="M17" s="28">
        <f>0.38*$B$3</f>
        <v>6.84</v>
      </c>
      <c r="N17" s="28">
        <f t="shared" ref="N17:N19" si="14">TRUNC($F17*M17,2)</f>
        <v>164233.32999999999</v>
      </c>
      <c r="O17" s="28"/>
      <c r="P17" s="28"/>
      <c r="Q17" s="28"/>
      <c r="R17" s="28"/>
      <c r="S17" s="28"/>
      <c r="T17" s="28"/>
      <c r="U17" s="28"/>
      <c r="V17" s="28"/>
    </row>
    <row r="18" spans="1:22" ht="9.9499999999999993" customHeight="1" x14ac:dyDescent="0.2">
      <c r="A18" s="24" t="s">
        <v>12</v>
      </c>
      <c r="B18" s="25" t="s">
        <v>4</v>
      </c>
      <c r="C18" s="26">
        <f>D18*1320</f>
        <v>11220</v>
      </c>
      <c r="D18" s="26">
        <v>8.5</v>
      </c>
      <c r="E18" s="27">
        <f t="shared" ref="E18:E19" si="15">$E$9</f>
        <v>0.93510000000000004</v>
      </c>
      <c r="F18" s="26">
        <f t="shared" si="13"/>
        <v>21711.822</v>
      </c>
      <c r="G18" s="28"/>
      <c r="H18" s="28"/>
      <c r="I18" s="28"/>
      <c r="J18" s="28"/>
      <c r="K18" s="28"/>
      <c r="L18" s="28"/>
      <c r="M18" s="28">
        <f>0.38*$B$3</f>
        <v>6.84</v>
      </c>
      <c r="N18" s="28">
        <f t="shared" si="14"/>
        <v>148508.85999999999</v>
      </c>
      <c r="O18" s="28"/>
      <c r="P18" s="28"/>
      <c r="Q18" s="28"/>
      <c r="R18" s="28"/>
      <c r="S18" s="28"/>
      <c r="T18" s="28"/>
      <c r="U18" s="28"/>
      <c r="V18" s="28"/>
    </row>
    <row r="19" spans="1:22" ht="9.9499999999999993" customHeight="1" x14ac:dyDescent="0.2">
      <c r="A19" s="24" t="s">
        <v>13</v>
      </c>
      <c r="B19" s="25" t="s">
        <v>4</v>
      </c>
      <c r="C19" s="26">
        <f>D19*1320</f>
        <v>3432</v>
      </c>
      <c r="D19" s="26">
        <v>2.6</v>
      </c>
      <c r="E19" s="27">
        <f t="shared" si="15"/>
        <v>0.93510000000000004</v>
      </c>
      <c r="F19" s="26">
        <f t="shared" si="13"/>
        <v>6641.2632000000003</v>
      </c>
      <c r="G19" s="28"/>
      <c r="H19" s="28"/>
      <c r="I19" s="28">
        <f t="shared" ref="I19" si="16">1*$B$3</f>
        <v>18</v>
      </c>
      <c r="J19" s="28">
        <f t="shared" ref="J19:L19" si="17">TRUNC($F19*I19,2)</f>
        <v>119542.73</v>
      </c>
      <c r="K19" s="28">
        <f t="shared" ref="K19" si="18">1*$B$3</f>
        <v>18</v>
      </c>
      <c r="L19" s="28">
        <f t="shared" si="17"/>
        <v>119542.73</v>
      </c>
      <c r="M19" s="28">
        <f>2*$B$3</f>
        <v>36</v>
      </c>
      <c r="N19" s="28">
        <f t="shared" si="14"/>
        <v>239085.47</v>
      </c>
      <c r="O19" s="28">
        <f t="shared" ref="O19" si="19">1*$B$3</f>
        <v>18</v>
      </c>
      <c r="P19" s="28">
        <f t="shared" ref="P19" si="20">TRUNC($F19*O19,2)</f>
        <v>119542.73</v>
      </c>
      <c r="Q19" s="28"/>
      <c r="R19" s="28"/>
      <c r="S19" s="28"/>
      <c r="T19" s="28"/>
      <c r="U19" s="28"/>
      <c r="V19" s="28"/>
    </row>
    <row r="20" spans="1:22" ht="15" customHeight="1" x14ac:dyDescent="0.2">
      <c r="A20" s="119" t="s">
        <v>14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/>
    </row>
    <row r="21" spans="1:22" ht="9.9499999999999993" customHeight="1" x14ac:dyDescent="0.2">
      <c r="A21" s="24" t="s">
        <v>7</v>
      </c>
      <c r="B21" s="25" t="s">
        <v>4</v>
      </c>
      <c r="C21" s="26">
        <f t="shared" ref="C21:C28" si="21">D21*1320</f>
        <v>3432</v>
      </c>
      <c r="D21" s="26">
        <v>2.6</v>
      </c>
      <c r="E21" s="27">
        <f>$E$9</f>
        <v>0.93510000000000004</v>
      </c>
      <c r="F21" s="26">
        <f t="shared" ref="F21:F28" si="22">C21*(1+E21)</f>
        <v>6641.2632000000003</v>
      </c>
      <c r="G21" s="26"/>
      <c r="H21" s="26"/>
      <c r="I21" s="26">
        <f>1*$B$3</f>
        <v>18</v>
      </c>
      <c r="J21" s="26">
        <f t="shared" ref="J21:J25" si="23">TRUNC($F21*I21,2)</f>
        <v>119542.73</v>
      </c>
      <c r="K21" s="26">
        <f>2*$B$3</f>
        <v>36</v>
      </c>
      <c r="L21" s="26">
        <f t="shared" ref="L21:L25" si="24">TRUNC($F21*K21,2)</f>
        <v>239085.47</v>
      </c>
      <c r="M21" s="26">
        <f>2*$B$3</f>
        <v>36</v>
      </c>
      <c r="N21" s="26">
        <f t="shared" ref="N21:N25" si="25">TRUNC($F21*M21,2)</f>
        <v>239085.47</v>
      </c>
      <c r="O21" s="28">
        <f>0.5*$B$3</f>
        <v>9</v>
      </c>
      <c r="P21" s="28">
        <f t="shared" ref="P21:P25" si="26">TRUNC($F21*O21,2)</f>
        <v>59771.360000000001</v>
      </c>
      <c r="Q21" s="28"/>
      <c r="R21" s="28"/>
      <c r="S21" s="28">
        <f>0.5*$B$3</f>
        <v>9</v>
      </c>
      <c r="T21" s="26">
        <f t="shared" ref="T21:T25" si="27">TRUNC($F21*S21,2)</f>
        <v>59771.360000000001</v>
      </c>
      <c r="U21" s="28">
        <f>0.5*$B$3</f>
        <v>9</v>
      </c>
      <c r="V21" s="26">
        <f t="shared" ref="V21:V25" si="28">TRUNC($F21*U21,2)</f>
        <v>59771.360000000001</v>
      </c>
    </row>
    <row r="22" spans="1:22" ht="9.9499999999999993" customHeight="1" x14ac:dyDescent="0.2">
      <c r="A22" s="24" t="s">
        <v>8</v>
      </c>
      <c r="B22" s="25" t="s">
        <v>4</v>
      </c>
      <c r="C22" s="26">
        <f t="shared" si="21"/>
        <v>2244</v>
      </c>
      <c r="D22" s="26">
        <v>1.7</v>
      </c>
      <c r="E22" s="27">
        <f t="shared" ref="E22:E40" si="29">$E$9</f>
        <v>0.93510000000000004</v>
      </c>
      <c r="F22" s="26">
        <f t="shared" si="22"/>
        <v>4342.3644000000004</v>
      </c>
      <c r="G22" s="26">
        <f>0.5*$B$3</f>
        <v>9</v>
      </c>
      <c r="H22" s="26">
        <f t="shared" ref="H22" si="30">TRUNC($F22*G22,2)</f>
        <v>39081.269999999997</v>
      </c>
      <c r="I22" s="26">
        <f>2*$B$3</f>
        <v>36</v>
      </c>
      <c r="J22" s="26">
        <f t="shared" si="23"/>
        <v>156325.10999999999</v>
      </c>
      <c r="K22" s="26">
        <f>4*$B$3</f>
        <v>72</v>
      </c>
      <c r="L22" s="26">
        <f t="shared" si="24"/>
        <v>312650.23</v>
      </c>
      <c r="M22" s="26">
        <f>4*$B$3</f>
        <v>72</v>
      </c>
      <c r="N22" s="26">
        <f t="shared" si="25"/>
        <v>312650.23</v>
      </c>
      <c r="O22" s="28">
        <f t="shared" ref="O22" si="31">1*$B$3</f>
        <v>18</v>
      </c>
      <c r="P22" s="28">
        <f t="shared" si="26"/>
        <v>78162.55</v>
      </c>
      <c r="Q22" s="28"/>
      <c r="R22" s="28"/>
      <c r="S22" s="28">
        <f>1*$B$3</f>
        <v>18</v>
      </c>
      <c r="T22" s="26">
        <f t="shared" si="27"/>
        <v>78162.55</v>
      </c>
      <c r="U22" s="28">
        <f>1*$B$3</f>
        <v>18</v>
      </c>
      <c r="V22" s="26">
        <f t="shared" si="28"/>
        <v>78162.55</v>
      </c>
    </row>
    <row r="23" spans="1:22" ht="9.9499999999999993" customHeight="1" x14ac:dyDescent="0.2">
      <c r="A23" s="24" t="s">
        <v>36</v>
      </c>
      <c r="B23" s="25" t="s">
        <v>4</v>
      </c>
      <c r="C23" s="26">
        <f t="shared" si="21"/>
        <v>3432</v>
      </c>
      <c r="D23" s="26">
        <v>2.6</v>
      </c>
      <c r="E23" s="27">
        <f t="shared" si="29"/>
        <v>0.93510000000000004</v>
      </c>
      <c r="F23" s="26">
        <f t="shared" si="22"/>
        <v>6641.2632000000003</v>
      </c>
      <c r="G23" s="26"/>
      <c r="H23" s="26"/>
      <c r="I23" s="26">
        <f t="shared" ref="I23" si="32">1*$B$3</f>
        <v>18</v>
      </c>
      <c r="J23" s="26">
        <f t="shared" si="23"/>
        <v>119542.73</v>
      </c>
      <c r="K23" s="26">
        <f>2*$B$3</f>
        <v>36</v>
      </c>
      <c r="L23" s="26">
        <f t="shared" si="24"/>
        <v>239085.47</v>
      </c>
      <c r="M23" s="26">
        <f>2*$B$3</f>
        <v>36</v>
      </c>
      <c r="N23" s="26">
        <f t="shared" si="25"/>
        <v>239085.47</v>
      </c>
      <c r="O23" s="28">
        <f>0.5*$B$3</f>
        <v>9</v>
      </c>
      <c r="P23" s="28">
        <f t="shared" si="26"/>
        <v>59771.360000000001</v>
      </c>
      <c r="Q23" s="28"/>
      <c r="R23" s="28"/>
      <c r="S23" s="28">
        <f>0.5*$B$3</f>
        <v>9</v>
      </c>
      <c r="T23" s="26">
        <f t="shared" si="27"/>
        <v>59771.360000000001</v>
      </c>
      <c r="U23" s="28">
        <f>0.5*$B$3</f>
        <v>9</v>
      </c>
      <c r="V23" s="26">
        <f t="shared" si="28"/>
        <v>59771.360000000001</v>
      </c>
    </row>
    <row r="24" spans="1:22" ht="9.9499999999999993" customHeight="1" x14ac:dyDescent="0.2">
      <c r="A24" s="24" t="s">
        <v>9</v>
      </c>
      <c r="B24" s="25" t="s">
        <v>4</v>
      </c>
      <c r="C24" s="26">
        <f t="shared" si="21"/>
        <v>3432</v>
      </c>
      <c r="D24" s="26">
        <v>2.6</v>
      </c>
      <c r="E24" s="27">
        <f t="shared" si="29"/>
        <v>0.93510000000000004</v>
      </c>
      <c r="F24" s="26">
        <f t="shared" si="22"/>
        <v>6641.2632000000003</v>
      </c>
      <c r="G24" s="26"/>
      <c r="H24" s="26"/>
      <c r="I24" s="26">
        <f>2*$B$3</f>
        <v>36</v>
      </c>
      <c r="J24" s="26">
        <f t="shared" si="23"/>
        <v>239085.47</v>
      </c>
      <c r="K24" s="26">
        <f>4*$B$3</f>
        <v>72</v>
      </c>
      <c r="L24" s="26">
        <f t="shared" si="24"/>
        <v>478170.95</v>
      </c>
      <c r="M24" s="26">
        <f>4*$B$3</f>
        <v>72</v>
      </c>
      <c r="N24" s="26">
        <f t="shared" si="25"/>
        <v>478170.95</v>
      </c>
      <c r="O24" s="28">
        <f t="shared" ref="O24:S25" si="33">1*$B$3</f>
        <v>18</v>
      </c>
      <c r="P24" s="28">
        <f t="shared" si="26"/>
        <v>119542.73</v>
      </c>
      <c r="Q24" s="28"/>
      <c r="R24" s="28"/>
      <c r="S24" s="28">
        <f>1*$B$3</f>
        <v>18</v>
      </c>
      <c r="T24" s="26">
        <f t="shared" si="27"/>
        <v>119542.73</v>
      </c>
      <c r="U24" s="28">
        <f>1*$B$3</f>
        <v>18</v>
      </c>
      <c r="V24" s="26">
        <f t="shared" si="28"/>
        <v>119542.73</v>
      </c>
    </row>
    <row r="25" spans="1:22" ht="9.9499999999999993" customHeight="1" x14ac:dyDescent="0.2">
      <c r="A25" s="24" t="s">
        <v>59</v>
      </c>
      <c r="B25" s="25" t="s">
        <v>4</v>
      </c>
      <c r="C25" s="26">
        <f t="shared" si="21"/>
        <v>6731.9999999999991</v>
      </c>
      <c r="D25" s="26">
        <v>5.0999999999999996</v>
      </c>
      <c r="E25" s="27">
        <f t="shared" si="29"/>
        <v>0.93510000000000004</v>
      </c>
      <c r="F25" s="26">
        <f t="shared" si="22"/>
        <v>13027.093199999999</v>
      </c>
      <c r="G25" s="26"/>
      <c r="H25" s="26"/>
      <c r="I25" s="26">
        <f>1*$B$3</f>
        <v>18</v>
      </c>
      <c r="J25" s="26">
        <f t="shared" si="23"/>
        <v>234487.67</v>
      </c>
      <c r="K25" s="26">
        <f>1*$B$3</f>
        <v>18</v>
      </c>
      <c r="L25" s="26">
        <f t="shared" si="24"/>
        <v>234487.67</v>
      </c>
      <c r="M25" s="26">
        <f>2*$B$3</f>
        <v>36</v>
      </c>
      <c r="N25" s="26">
        <f t="shared" si="25"/>
        <v>468975.35</v>
      </c>
      <c r="O25" s="28">
        <f t="shared" si="33"/>
        <v>18</v>
      </c>
      <c r="P25" s="28">
        <f t="shared" si="26"/>
        <v>234487.67</v>
      </c>
      <c r="Q25" s="28">
        <f t="shared" si="33"/>
        <v>18</v>
      </c>
      <c r="R25" s="28">
        <f t="shared" ref="R25" si="34">TRUNC($F25*Q25,2)</f>
        <v>234487.67</v>
      </c>
      <c r="S25" s="28">
        <f t="shared" si="33"/>
        <v>18</v>
      </c>
      <c r="T25" s="28">
        <f t="shared" si="27"/>
        <v>234487.67</v>
      </c>
      <c r="U25" s="26">
        <f>1*$B$3</f>
        <v>18</v>
      </c>
      <c r="V25" s="26">
        <f t="shared" si="28"/>
        <v>234487.67</v>
      </c>
    </row>
    <row r="26" spans="1:22" ht="9.9499999999999993" customHeight="1" x14ac:dyDescent="0.2">
      <c r="A26" s="24" t="s">
        <v>60</v>
      </c>
      <c r="B26" s="25" t="s">
        <v>4</v>
      </c>
      <c r="C26" s="26">
        <f t="shared" si="21"/>
        <v>4488</v>
      </c>
      <c r="D26" s="26">
        <v>3.4</v>
      </c>
      <c r="E26" s="27">
        <f t="shared" si="29"/>
        <v>0.93510000000000004</v>
      </c>
      <c r="F26" s="26">
        <f t="shared" si="22"/>
        <v>8684.7288000000008</v>
      </c>
      <c r="G26" s="26"/>
      <c r="H26" s="26"/>
      <c r="I26" s="26"/>
      <c r="J26" s="26"/>
      <c r="K26" s="26"/>
      <c r="L26" s="26"/>
      <c r="M26" s="26"/>
      <c r="N26" s="26"/>
      <c r="O26" s="28"/>
      <c r="P26" s="28"/>
      <c r="Q26" s="28"/>
      <c r="R26" s="28"/>
      <c r="S26" s="28"/>
      <c r="T26" s="28"/>
      <c r="U26" s="28"/>
      <c r="V26" s="26"/>
    </row>
    <row r="27" spans="1:22" ht="9.9499999999999993" customHeight="1" x14ac:dyDescent="0.2">
      <c r="A27" s="24" t="s">
        <v>41</v>
      </c>
      <c r="B27" s="25" t="s">
        <v>4</v>
      </c>
      <c r="C27" s="26">
        <f t="shared" si="21"/>
        <v>2244</v>
      </c>
      <c r="D27" s="26">
        <v>1.7</v>
      </c>
      <c r="E27" s="27">
        <f t="shared" si="29"/>
        <v>0.93510000000000004</v>
      </c>
      <c r="F27" s="26">
        <f t="shared" si="22"/>
        <v>4342.3644000000004</v>
      </c>
      <c r="G27" s="26">
        <f>1*$B$3</f>
        <v>18</v>
      </c>
      <c r="H27" s="26">
        <f t="shared" ref="H27" si="35">TRUNC($F27*G27,2)</f>
        <v>78162.55</v>
      </c>
      <c r="I27" s="26">
        <f>0.5*$B$3</f>
        <v>9</v>
      </c>
      <c r="J27" s="26">
        <f t="shared" ref="J27" si="36">TRUNC($F27*I27,2)</f>
        <v>39081.269999999997</v>
      </c>
      <c r="K27" s="26">
        <f>0.5*$B$3</f>
        <v>9</v>
      </c>
      <c r="L27" s="26">
        <f t="shared" ref="L27:L28" si="37">TRUNC($F27*K27,2)</f>
        <v>39081.269999999997</v>
      </c>
      <c r="M27" s="26">
        <f>1*$B$3</f>
        <v>18</v>
      </c>
      <c r="N27" s="26">
        <f t="shared" ref="N27:N28" si="38">TRUNC($F27*M27,2)</f>
        <v>78162.55</v>
      </c>
      <c r="O27" s="28">
        <v>0</v>
      </c>
      <c r="P27" s="28">
        <f t="shared" ref="P27" si="39">TRUNC($F27*O27,2)</f>
        <v>0</v>
      </c>
      <c r="Q27" s="28">
        <f>0*$B$3</f>
        <v>0</v>
      </c>
      <c r="R27" s="28">
        <f t="shared" ref="R27" si="40">TRUNC($F27*Q27,2)</f>
        <v>0</v>
      </c>
      <c r="S27" s="28">
        <f>0.5*$B$3</f>
        <v>9</v>
      </c>
      <c r="T27" s="28">
        <f t="shared" ref="T27" si="41">TRUNC($F27*S27,2)</f>
        <v>39081.269999999997</v>
      </c>
      <c r="U27" s="28">
        <f>0.5*$B$3</f>
        <v>9</v>
      </c>
      <c r="V27" s="26">
        <f t="shared" ref="V27" si="42">TRUNC($F27*U27,2)</f>
        <v>39081.269999999997</v>
      </c>
    </row>
    <row r="28" spans="1:22" ht="9.9499999999999993" customHeight="1" x14ac:dyDescent="0.2">
      <c r="A28" s="24" t="s">
        <v>15</v>
      </c>
      <c r="B28" s="25" t="s">
        <v>4</v>
      </c>
      <c r="C28" s="26">
        <f t="shared" si="21"/>
        <v>2244</v>
      </c>
      <c r="D28" s="26">
        <v>1.7</v>
      </c>
      <c r="E28" s="27">
        <f t="shared" si="29"/>
        <v>0.93510000000000004</v>
      </c>
      <c r="F28" s="26">
        <f t="shared" si="22"/>
        <v>4342.3644000000004</v>
      </c>
      <c r="G28" s="26"/>
      <c r="H28" s="26"/>
      <c r="I28" s="26"/>
      <c r="J28" s="26"/>
      <c r="K28" s="26">
        <f>1*$B$3</f>
        <v>18</v>
      </c>
      <c r="L28" s="26">
        <f t="shared" si="37"/>
        <v>78162.55</v>
      </c>
      <c r="M28" s="26">
        <f>2*$B$3</f>
        <v>36</v>
      </c>
      <c r="N28" s="26">
        <f t="shared" si="38"/>
        <v>156325.10999999999</v>
      </c>
      <c r="O28" s="28"/>
      <c r="P28" s="28"/>
      <c r="Q28" s="28"/>
      <c r="R28" s="28"/>
      <c r="S28" s="28"/>
      <c r="T28" s="28"/>
      <c r="U28" s="26"/>
      <c r="V28" s="26"/>
    </row>
    <row r="29" spans="1:22" ht="15" customHeight="1" x14ac:dyDescent="0.2">
      <c r="A29" s="119" t="s">
        <v>16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1"/>
    </row>
    <row r="30" spans="1:22" ht="9.9499999999999993" customHeight="1" x14ac:dyDescent="0.2">
      <c r="A30" s="24" t="s">
        <v>17</v>
      </c>
      <c r="B30" s="25" t="s">
        <v>4</v>
      </c>
      <c r="C30" s="26">
        <f t="shared" ref="C30:C36" si="43">D30*1320</f>
        <v>5676</v>
      </c>
      <c r="D30" s="26">
        <v>4.3</v>
      </c>
      <c r="E30" s="27">
        <f t="shared" si="29"/>
        <v>0.93510000000000004</v>
      </c>
      <c r="F30" s="26">
        <f t="shared" ref="F30:F36" si="44">C30*(1+E30)</f>
        <v>10983.6276</v>
      </c>
      <c r="G30" s="26"/>
      <c r="H30" s="26"/>
      <c r="I30" s="26"/>
      <c r="J30" s="26"/>
      <c r="K30" s="26"/>
      <c r="L30" s="26"/>
      <c r="M30" s="26">
        <f>1*$B$3</f>
        <v>18</v>
      </c>
      <c r="N30" s="26">
        <f t="shared" ref="N30:N35" si="45">TRUNC($F30*M30,2)</f>
        <v>197705.29</v>
      </c>
      <c r="O30" s="28"/>
      <c r="P30" s="28"/>
      <c r="Q30" s="28"/>
      <c r="R30" s="28"/>
      <c r="S30" s="28"/>
      <c r="T30" s="28"/>
      <c r="U30" s="26"/>
      <c r="V30" s="26"/>
    </row>
    <row r="31" spans="1:22" ht="9.9499999999999993" customHeight="1" x14ac:dyDescent="0.2">
      <c r="A31" s="24" t="s">
        <v>18</v>
      </c>
      <c r="B31" s="25" t="s">
        <v>4</v>
      </c>
      <c r="C31" s="26">
        <f t="shared" si="43"/>
        <v>3432</v>
      </c>
      <c r="D31" s="26">
        <v>2.6</v>
      </c>
      <c r="E31" s="27">
        <f t="shared" si="29"/>
        <v>0.93510000000000004</v>
      </c>
      <c r="F31" s="26">
        <f t="shared" si="44"/>
        <v>6641.2632000000003</v>
      </c>
      <c r="G31" s="26"/>
      <c r="H31" s="26"/>
      <c r="I31" s="26">
        <f>1*$B$3</f>
        <v>18</v>
      </c>
      <c r="J31" s="26">
        <f t="shared" ref="J31:J32" si="46">TRUNC($F31*I31,2)</f>
        <v>119542.73</v>
      </c>
      <c r="K31" s="26">
        <f>1*$B$3</f>
        <v>18</v>
      </c>
      <c r="L31" s="26">
        <f t="shared" ref="L31:L35" si="47">TRUNC($F31*K31,2)</f>
        <v>119542.73</v>
      </c>
      <c r="M31" s="26">
        <f>1*$B$3</f>
        <v>18</v>
      </c>
      <c r="N31" s="26">
        <f t="shared" si="45"/>
        <v>119542.73</v>
      </c>
      <c r="O31" s="28">
        <f>1*$B$3</f>
        <v>18</v>
      </c>
      <c r="P31" s="28">
        <f t="shared" ref="P31" si="48">TRUNC($F31*O31,2)</f>
        <v>119542.73</v>
      </c>
      <c r="Q31" s="29">
        <f>0*$B$3</f>
        <v>0</v>
      </c>
      <c r="R31" s="29">
        <f t="shared" ref="R31" si="49">TRUNC($F31*Q31,2)</f>
        <v>0</v>
      </c>
      <c r="S31" s="26">
        <f>0.5*$B$3</f>
        <v>9</v>
      </c>
      <c r="T31" s="28">
        <f t="shared" ref="T31" si="50">TRUNC($F31*S31,2)</f>
        <v>59771.360000000001</v>
      </c>
      <c r="U31" s="26">
        <f>0.5*$B$3</f>
        <v>9</v>
      </c>
      <c r="V31" s="26">
        <f t="shared" ref="V31:V32" si="51">TRUNC($F31*U31,2)</f>
        <v>59771.360000000001</v>
      </c>
    </row>
    <row r="32" spans="1:22" ht="9.9499999999999993" customHeight="1" x14ac:dyDescent="0.2">
      <c r="A32" s="24" t="s">
        <v>42</v>
      </c>
      <c r="B32" s="25" t="s">
        <v>4</v>
      </c>
      <c r="C32" s="26">
        <f t="shared" si="43"/>
        <v>2244</v>
      </c>
      <c r="D32" s="26">
        <v>1.7</v>
      </c>
      <c r="E32" s="27">
        <f t="shared" si="29"/>
        <v>0.93510000000000004</v>
      </c>
      <c r="F32" s="26">
        <f t="shared" si="44"/>
        <v>4342.3644000000004</v>
      </c>
      <c r="G32" s="26"/>
      <c r="H32" s="26"/>
      <c r="I32" s="26">
        <f>0.5*$B$3</f>
        <v>9</v>
      </c>
      <c r="J32" s="26">
        <f t="shared" si="46"/>
        <v>39081.269999999997</v>
      </c>
      <c r="K32" s="26">
        <f>1*$B$3</f>
        <v>18</v>
      </c>
      <c r="L32" s="26">
        <f t="shared" si="47"/>
        <v>78162.55</v>
      </c>
      <c r="M32" s="26">
        <f>2*$B$3</f>
        <v>36</v>
      </c>
      <c r="N32" s="26">
        <f t="shared" si="45"/>
        <v>156325.10999999999</v>
      </c>
      <c r="O32" s="28"/>
      <c r="P32" s="28"/>
      <c r="Q32" s="28"/>
      <c r="R32" s="28"/>
      <c r="S32" s="28"/>
      <c r="T32" s="28"/>
      <c r="U32" s="26">
        <f>1*$B$3</f>
        <v>18</v>
      </c>
      <c r="V32" s="26">
        <f t="shared" si="51"/>
        <v>78162.55</v>
      </c>
    </row>
    <row r="33" spans="1:22" ht="9.9499999999999993" customHeight="1" x14ac:dyDescent="0.2">
      <c r="A33" s="24" t="s">
        <v>19</v>
      </c>
      <c r="B33" s="25" t="s">
        <v>4</v>
      </c>
      <c r="C33" s="26">
        <f t="shared" si="43"/>
        <v>2244</v>
      </c>
      <c r="D33" s="26">
        <v>1.7</v>
      </c>
      <c r="E33" s="27">
        <f t="shared" si="29"/>
        <v>0.93510000000000004</v>
      </c>
      <c r="F33" s="26">
        <f t="shared" si="44"/>
        <v>4342.3644000000004</v>
      </c>
      <c r="G33" s="26"/>
      <c r="H33" s="26"/>
      <c r="I33" s="26"/>
      <c r="J33" s="26"/>
      <c r="K33" s="26">
        <f t="shared" ref="K33:K35" si="52">1*$B$3</f>
        <v>18</v>
      </c>
      <c r="L33" s="26">
        <f t="shared" si="47"/>
        <v>78162.55</v>
      </c>
      <c r="M33" s="26">
        <f>1*$B$3</f>
        <v>18</v>
      </c>
      <c r="N33" s="26">
        <f t="shared" si="45"/>
        <v>78162.55</v>
      </c>
      <c r="O33" s="28"/>
      <c r="P33" s="28"/>
      <c r="Q33" s="28"/>
      <c r="R33" s="28"/>
      <c r="S33" s="28"/>
      <c r="T33" s="28"/>
      <c r="U33" s="26"/>
      <c r="V33" s="26"/>
    </row>
    <row r="34" spans="1:22" ht="9.9499999999999993" customHeight="1" x14ac:dyDescent="0.2">
      <c r="A34" s="24" t="s">
        <v>35</v>
      </c>
      <c r="B34" s="25" t="s">
        <v>4</v>
      </c>
      <c r="C34" s="26">
        <f t="shared" si="43"/>
        <v>2244</v>
      </c>
      <c r="D34" s="26">
        <v>1.7</v>
      </c>
      <c r="E34" s="27">
        <f t="shared" si="29"/>
        <v>0.93510000000000004</v>
      </c>
      <c r="F34" s="26">
        <f t="shared" si="44"/>
        <v>4342.3644000000004</v>
      </c>
      <c r="G34" s="26">
        <f>0.25*$B$3</f>
        <v>4.5</v>
      </c>
      <c r="H34" s="26">
        <f t="shared" ref="H34" si="53">TRUNC($F34*G34,2)</f>
        <v>19540.63</v>
      </c>
      <c r="I34" s="26">
        <f>0.5*$B$3</f>
        <v>9</v>
      </c>
      <c r="J34" s="26">
        <f t="shared" ref="J34:J35" si="54">TRUNC($F34*I34,2)</f>
        <v>39081.269999999997</v>
      </c>
      <c r="K34" s="26">
        <f t="shared" si="52"/>
        <v>18</v>
      </c>
      <c r="L34" s="26">
        <f t="shared" si="47"/>
        <v>78162.55</v>
      </c>
      <c r="M34" s="26">
        <f>1*$B$3</f>
        <v>18</v>
      </c>
      <c r="N34" s="26">
        <f t="shared" si="45"/>
        <v>78162.55</v>
      </c>
      <c r="O34" s="26">
        <f>0.5*$B$3</f>
        <v>9</v>
      </c>
      <c r="P34" s="28">
        <f t="shared" ref="P34" si="55">TRUNC($F34*O34,2)</f>
        <v>39081.269999999997</v>
      </c>
      <c r="Q34" s="26"/>
      <c r="R34" s="28"/>
      <c r="S34" s="26">
        <f>0.25*$B$3</f>
        <v>4.5</v>
      </c>
      <c r="T34" s="28">
        <f t="shared" ref="T34" si="56">TRUNC($F34*S34,2)</f>
        <v>19540.63</v>
      </c>
      <c r="U34" s="26">
        <f>0.25*$B$3</f>
        <v>4.5</v>
      </c>
      <c r="V34" s="26">
        <f t="shared" ref="V34" si="57">TRUNC($F34*U34,2)</f>
        <v>19540.63</v>
      </c>
    </row>
    <row r="35" spans="1:22" ht="9.9499999999999993" customHeight="1" x14ac:dyDescent="0.2">
      <c r="A35" s="24" t="s">
        <v>32</v>
      </c>
      <c r="B35" s="25" t="s">
        <v>4</v>
      </c>
      <c r="C35" s="26">
        <f t="shared" si="43"/>
        <v>2244</v>
      </c>
      <c r="D35" s="26">
        <v>1.7</v>
      </c>
      <c r="E35" s="27">
        <f t="shared" si="29"/>
        <v>0.93510000000000004</v>
      </c>
      <c r="F35" s="26">
        <f t="shared" si="44"/>
        <v>4342.3644000000004</v>
      </c>
      <c r="G35" s="26"/>
      <c r="H35" s="26"/>
      <c r="I35" s="26">
        <f>1*$B$3</f>
        <v>18</v>
      </c>
      <c r="J35" s="26">
        <f t="shared" si="54"/>
        <v>78162.55</v>
      </c>
      <c r="K35" s="26">
        <f t="shared" si="52"/>
        <v>18</v>
      </c>
      <c r="L35" s="26">
        <f t="shared" si="47"/>
        <v>78162.55</v>
      </c>
      <c r="M35" s="26">
        <f>1*$B$3</f>
        <v>18</v>
      </c>
      <c r="N35" s="26">
        <f t="shared" si="45"/>
        <v>78162.55</v>
      </c>
      <c r="O35" s="28"/>
      <c r="P35" s="28"/>
      <c r="Q35" s="28"/>
      <c r="R35" s="28"/>
      <c r="S35" s="28"/>
      <c r="T35" s="28"/>
      <c r="U35" s="26"/>
      <c r="V35" s="26"/>
    </row>
    <row r="36" spans="1:22" ht="9.9499999999999993" customHeight="1" x14ac:dyDescent="0.2">
      <c r="A36" s="24" t="s">
        <v>33</v>
      </c>
      <c r="B36" s="25" t="s">
        <v>4</v>
      </c>
      <c r="C36" s="26">
        <f t="shared" si="43"/>
        <v>2244</v>
      </c>
      <c r="D36" s="26">
        <v>1.7</v>
      </c>
      <c r="E36" s="27">
        <f t="shared" si="29"/>
        <v>0.93510000000000004</v>
      </c>
      <c r="F36" s="26">
        <f t="shared" si="44"/>
        <v>4342.3644000000004</v>
      </c>
      <c r="G36" s="26"/>
      <c r="H36" s="26"/>
      <c r="I36" s="26"/>
      <c r="J36" s="26"/>
      <c r="K36" s="26"/>
      <c r="L36" s="26"/>
      <c r="M36" s="26"/>
      <c r="N36" s="26"/>
      <c r="O36" s="28"/>
      <c r="P36" s="28"/>
      <c r="Q36" s="28"/>
      <c r="R36" s="28"/>
      <c r="S36" s="28"/>
      <c r="T36" s="28"/>
      <c r="U36" s="26"/>
      <c r="V36" s="26"/>
    </row>
    <row r="37" spans="1:22" ht="15" customHeight="1" x14ac:dyDescent="0.2">
      <c r="A37" s="119" t="s">
        <v>20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1"/>
    </row>
    <row r="38" spans="1:22" ht="9.9499999999999993" customHeight="1" x14ac:dyDescent="0.2">
      <c r="A38" s="24" t="s">
        <v>26</v>
      </c>
      <c r="B38" s="25" t="s">
        <v>4</v>
      </c>
      <c r="C38" s="26">
        <f>D38*1320</f>
        <v>2244</v>
      </c>
      <c r="D38" s="26">
        <v>1.7</v>
      </c>
      <c r="E38" s="27">
        <f t="shared" si="29"/>
        <v>0.93510000000000004</v>
      </c>
      <c r="F38" s="26">
        <f t="shared" ref="F38:F52" si="58">C38*(1+E38)</f>
        <v>4342.3644000000004</v>
      </c>
      <c r="G38" s="26">
        <f>1/10*$B$3</f>
        <v>1.8</v>
      </c>
      <c r="H38" s="26">
        <f t="shared" ref="H38" si="59">TRUNC($F38*G38,2)</f>
        <v>7816.25</v>
      </c>
      <c r="I38" s="26">
        <f>1/5*$B$3</f>
        <v>3.6</v>
      </c>
      <c r="J38" s="26">
        <f t="shared" ref="J38" si="60">TRUNC($F38*I38,2)</f>
        <v>15632.51</v>
      </c>
      <c r="K38" s="26">
        <f>1/5*$B$3</f>
        <v>3.6</v>
      </c>
      <c r="L38" s="26">
        <f t="shared" ref="L38:L43" si="61">TRUNC($F38*K38,2)</f>
        <v>15632.51</v>
      </c>
      <c r="M38" s="26">
        <f>1/5*$B$3</f>
        <v>3.6</v>
      </c>
      <c r="N38" s="26">
        <f t="shared" ref="N38:N43" si="62">TRUNC($F38*M38,2)</f>
        <v>15632.51</v>
      </c>
      <c r="O38" s="26">
        <f>1/10*$B$3</f>
        <v>1.8</v>
      </c>
      <c r="P38" s="28">
        <f t="shared" ref="P38:P43" si="63">TRUNC($F38*O38,2)</f>
        <v>7816.25</v>
      </c>
      <c r="Q38" s="26">
        <f>1/10*$B$3</f>
        <v>1.8</v>
      </c>
      <c r="R38" s="28">
        <f t="shared" ref="R38" si="64">TRUNC($F38*Q38,2)</f>
        <v>7816.25</v>
      </c>
      <c r="S38" s="26">
        <f>1/10*$B$3</f>
        <v>1.8</v>
      </c>
      <c r="T38" s="28">
        <f t="shared" ref="T38" si="65">TRUNC($F38*S38,2)</f>
        <v>7816.25</v>
      </c>
      <c r="U38" s="26">
        <f>1/10*$B$3</f>
        <v>1.8</v>
      </c>
      <c r="V38" s="26">
        <f t="shared" ref="V38" si="66">TRUNC($F38*U38,2)</f>
        <v>7816.25</v>
      </c>
    </row>
    <row r="39" spans="1:22" ht="9.9499999999999993" customHeight="1" x14ac:dyDescent="0.2">
      <c r="A39" s="24" t="s">
        <v>27</v>
      </c>
      <c r="B39" s="25" t="s">
        <v>4</v>
      </c>
      <c r="C39" s="26">
        <f>D39*1320</f>
        <v>3432</v>
      </c>
      <c r="D39" s="26">
        <v>2.6</v>
      </c>
      <c r="E39" s="27">
        <f t="shared" si="29"/>
        <v>0.93510000000000004</v>
      </c>
      <c r="F39" s="26">
        <f t="shared" si="58"/>
        <v>6641.2632000000003</v>
      </c>
      <c r="G39" s="26"/>
      <c r="H39" s="26"/>
      <c r="I39" s="26"/>
      <c r="J39" s="26"/>
      <c r="K39" s="26">
        <f>1/5*$B$3</f>
        <v>3.6</v>
      </c>
      <c r="L39" s="26">
        <f t="shared" si="61"/>
        <v>23908.54</v>
      </c>
      <c r="M39" s="26">
        <f>1/5*$B$3</f>
        <v>3.6</v>
      </c>
      <c r="N39" s="26">
        <f t="shared" si="62"/>
        <v>23908.54</v>
      </c>
      <c r="O39" s="26">
        <f>1/5*$B$3</f>
        <v>3.6</v>
      </c>
      <c r="P39" s="28">
        <f t="shared" si="63"/>
        <v>23908.54</v>
      </c>
      <c r="Q39" s="28"/>
      <c r="R39" s="28"/>
      <c r="S39" s="28"/>
      <c r="T39" s="28"/>
      <c r="U39" s="26"/>
      <c r="V39" s="26"/>
    </row>
    <row r="40" spans="1:22" ht="9.9499999999999993" customHeight="1" x14ac:dyDescent="0.2">
      <c r="A40" s="24" t="s">
        <v>84</v>
      </c>
      <c r="B40" s="25" t="s">
        <v>4</v>
      </c>
      <c r="C40" s="26">
        <f>D40*1320</f>
        <v>3432</v>
      </c>
      <c r="D40" s="26">
        <v>2.6</v>
      </c>
      <c r="E40" s="27">
        <f t="shared" si="29"/>
        <v>0.93510000000000004</v>
      </c>
      <c r="F40" s="26">
        <f t="shared" si="58"/>
        <v>6641.2632000000003</v>
      </c>
      <c r="G40" s="26"/>
      <c r="H40" s="26"/>
      <c r="I40" s="26"/>
      <c r="J40" s="26"/>
      <c r="K40" s="26">
        <f>1/5*$B$3</f>
        <v>3.6</v>
      </c>
      <c r="L40" s="26">
        <f t="shared" ref="L40" si="67">TRUNC($F40*K40,2)</f>
        <v>23908.54</v>
      </c>
      <c r="M40" s="26">
        <f>1/5*$B$3</f>
        <v>3.6</v>
      </c>
      <c r="N40" s="26">
        <f t="shared" ref="N40" si="68">TRUNC($F40*M40,2)</f>
        <v>23908.54</v>
      </c>
      <c r="O40" s="26">
        <f>1/5*$B$3</f>
        <v>3.6</v>
      </c>
      <c r="P40" s="28">
        <f t="shared" ref="P40" si="69">TRUNC($F40*O40,2)</f>
        <v>23908.54</v>
      </c>
      <c r="Q40" s="28"/>
      <c r="R40" s="28"/>
      <c r="S40" s="28"/>
      <c r="T40" s="28"/>
      <c r="U40" s="26"/>
      <c r="V40" s="26"/>
    </row>
    <row r="41" spans="1:22" ht="9.9499999999999993" customHeight="1" x14ac:dyDescent="0.2">
      <c r="A41" s="24" t="s">
        <v>28</v>
      </c>
      <c r="B41" s="25" t="s">
        <v>49</v>
      </c>
      <c r="C41" s="26">
        <v>321.23</v>
      </c>
      <c r="D41" s="26"/>
      <c r="E41" s="26"/>
      <c r="F41" s="26">
        <f t="shared" si="58"/>
        <v>321.23</v>
      </c>
      <c r="G41" s="26"/>
      <c r="H41" s="26"/>
      <c r="I41" s="26">
        <f>3*$B$3</f>
        <v>54</v>
      </c>
      <c r="J41" s="26">
        <f t="shared" ref="J41:J43" si="70">TRUNC($F41*I41,2)</f>
        <v>17346.419999999998</v>
      </c>
      <c r="K41" s="26">
        <f>5*$B$3</f>
        <v>90</v>
      </c>
      <c r="L41" s="26">
        <f t="shared" si="61"/>
        <v>28910.7</v>
      </c>
      <c r="M41" s="26">
        <f>10*$B$3</f>
        <v>180</v>
      </c>
      <c r="N41" s="26">
        <f t="shared" si="62"/>
        <v>57821.4</v>
      </c>
      <c r="O41" s="26">
        <f>5*$B$3</f>
        <v>90</v>
      </c>
      <c r="P41" s="28">
        <f t="shared" si="63"/>
        <v>28910.7</v>
      </c>
      <c r="Q41" s="28"/>
      <c r="R41" s="28"/>
      <c r="S41" s="28"/>
      <c r="T41" s="28"/>
      <c r="U41" s="26"/>
      <c r="V41" s="26"/>
    </row>
    <row r="42" spans="1:22" ht="9.9499999999999993" customHeight="1" x14ac:dyDescent="0.2">
      <c r="A42" s="24" t="s">
        <v>29</v>
      </c>
      <c r="B42" s="25" t="s">
        <v>49</v>
      </c>
      <c r="C42" s="26">
        <v>278.57</v>
      </c>
      <c r="D42" s="26"/>
      <c r="E42" s="26"/>
      <c r="F42" s="26">
        <f t="shared" si="58"/>
        <v>278.57</v>
      </c>
      <c r="G42" s="26"/>
      <c r="H42" s="26"/>
      <c r="I42" s="26">
        <f>5*$B$3</f>
        <v>90</v>
      </c>
      <c r="J42" s="26">
        <f t="shared" si="70"/>
        <v>25071.3</v>
      </c>
      <c r="K42" s="26">
        <f>10*$B$3</f>
        <v>180</v>
      </c>
      <c r="L42" s="26">
        <f t="shared" si="61"/>
        <v>50142.6</v>
      </c>
      <c r="M42" s="26">
        <f>20*$B$3</f>
        <v>360</v>
      </c>
      <c r="N42" s="26">
        <f t="shared" si="62"/>
        <v>100285.2</v>
      </c>
      <c r="O42" s="26">
        <v>0</v>
      </c>
      <c r="P42" s="28">
        <f t="shared" si="63"/>
        <v>0</v>
      </c>
      <c r="Q42" s="28"/>
      <c r="R42" s="28"/>
      <c r="S42" s="28"/>
      <c r="T42" s="28"/>
      <c r="U42" s="26"/>
      <c r="V42" s="26"/>
    </row>
    <row r="43" spans="1:22" ht="9.9499999999999993" customHeight="1" x14ac:dyDescent="0.2">
      <c r="A43" s="24" t="s">
        <v>30</v>
      </c>
      <c r="B43" s="25" t="s">
        <v>49</v>
      </c>
      <c r="C43" s="26">
        <v>250.61</v>
      </c>
      <c r="D43" s="26"/>
      <c r="E43" s="26"/>
      <c r="F43" s="26">
        <f t="shared" si="58"/>
        <v>250.61</v>
      </c>
      <c r="G43" s="26"/>
      <c r="H43" s="26"/>
      <c r="I43" s="26">
        <f>3*$B$3</f>
        <v>54</v>
      </c>
      <c r="J43" s="26">
        <f t="shared" si="70"/>
        <v>13532.94</v>
      </c>
      <c r="K43" s="26">
        <f>5*$B$3</f>
        <v>90</v>
      </c>
      <c r="L43" s="26">
        <f t="shared" si="61"/>
        <v>22554.9</v>
      </c>
      <c r="M43" s="26">
        <f>10*$B$3</f>
        <v>180</v>
      </c>
      <c r="N43" s="26">
        <f t="shared" si="62"/>
        <v>45109.8</v>
      </c>
      <c r="O43" s="26">
        <f>5*$B$3</f>
        <v>90</v>
      </c>
      <c r="P43" s="28">
        <f t="shared" si="63"/>
        <v>22554.9</v>
      </c>
      <c r="Q43" s="28"/>
      <c r="R43" s="28"/>
      <c r="S43" s="28"/>
      <c r="T43" s="28"/>
      <c r="U43" s="26"/>
      <c r="V43" s="26"/>
    </row>
    <row r="44" spans="1:22" ht="15" customHeight="1" x14ac:dyDescent="0.2">
      <c r="A44" s="119" t="s">
        <v>31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1"/>
    </row>
    <row r="45" spans="1:22" x14ac:dyDescent="0.2">
      <c r="A45" s="122" t="s">
        <v>77</v>
      </c>
      <c r="B45" s="25" t="s">
        <v>49</v>
      </c>
      <c r="C45" s="26">
        <v>104.42</v>
      </c>
      <c r="D45" s="26"/>
      <c r="E45" s="26"/>
      <c r="F45" s="26">
        <f t="shared" si="58"/>
        <v>104.42</v>
      </c>
      <c r="G45" s="26">
        <f>1*44*$B$3</f>
        <v>792</v>
      </c>
      <c r="H45" s="26">
        <f t="shared" ref="H45" si="71">TRUNC($F45*G45,2)</f>
        <v>82700.639999999999</v>
      </c>
      <c r="I45" s="26">
        <f>1*44*$B$3</f>
        <v>792</v>
      </c>
      <c r="J45" s="26">
        <f t="shared" ref="J45:J47" si="72">TRUNC($F45*I45,2)</f>
        <v>82700.639999999999</v>
      </c>
      <c r="K45" s="26">
        <f>1*44*$B$3</f>
        <v>792</v>
      </c>
      <c r="L45" s="26">
        <f t="shared" ref="L45:L48" si="73">TRUNC($F45*K45,2)</f>
        <v>82700.639999999999</v>
      </c>
      <c r="M45" s="26">
        <f>2*44*$B$3</f>
        <v>1584</v>
      </c>
      <c r="N45" s="26">
        <f t="shared" ref="N45:N47" si="74">TRUNC($F45*M45,2)</f>
        <v>165401.28</v>
      </c>
      <c r="O45" s="28">
        <f>1*44*$B$3</f>
        <v>792</v>
      </c>
      <c r="P45" s="28">
        <f t="shared" ref="P45:P46" si="75">TRUNC($F45*O45,2)</f>
        <v>82700.639999999999</v>
      </c>
      <c r="Q45" s="28">
        <f>1*44*$B$3</f>
        <v>792</v>
      </c>
      <c r="R45" s="28">
        <f t="shared" ref="R45:R48" si="76">TRUNC($F45*Q45,2)</f>
        <v>82700.639999999999</v>
      </c>
      <c r="S45" s="28">
        <f>1*44*$B$3</f>
        <v>792</v>
      </c>
      <c r="T45" s="28">
        <f t="shared" ref="T45" si="77">TRUNC($F45*S45,2)</f>
        <v>82700.639999999999</v>
      </c>
      <c r="U45" s="26">
        <f>1*44*$B$3</f>
        <v>792</v>
      </c>
      <c r="V45" s="26">
        <f t="shared" ref="V45:V47" si="78">TRUNC($F45*U45,2)</f>
        <v>82700.639999999999</v>
      </c>
    </row>
    <row r="46" spans="1:22" ht="22.5" x14ac:dyDescent="0.2">
      <c r="A46" s="123" t="s">
        <v>78</v>
      </c>
      <c r="B46" s="25" t="s">
        <v>49</v>
      </c>
      <c r="C46" s="26">
        <v>137.22</v>
      </c>
      <c r="D46" s="26"/>
      <c r="E46" s="26"/>
      <c r="F46" s="26">
        <f t="shared" si="58"/>
        <v>137.22</v>
      </c>
      <c r="G46" s="26"/>
      <c r="H46" s="26"/>
      <c r="I46" s="26">
        <f>1*44*$B$3</f>
        <v>792</v>
      </c>
      <c r="J46" s="26">
        <f t="shared" si="72"/>
        <v>108678.24</v>
      </c>
      <c r="K46" s="26">
        <f>2*44*$B$3</f>
        <v>1584</v>
      </c>
      <c r="L46" s="26">
        <f t="shared" si="73"/>
        <v>217356.48</v>
      </c>
      <c r="M46" s="26">
        <f>2*44*$B$3</f>
        <v>1584</v>
      </c>
      <c r="N46" s="26">
        <f t="shared" si="74"/>
        <v>217356.48</v>
      </c>
      <c r="O46" s="28">
        <f>144*$B$3</f>
        <v>2592</v>
      </c>
      <c r="P46" s="28">
        <f t="shared" si="75"/>
        <v>355674.24</v>
      </c>
      <c r="Q46" s="28"/>
      <c r="R46" s="28"/>
      <c r="S46" s="28"/>
      <c r="T46" s="28"/>
      <c r="U46" s="26">
        <f>1*44*$B$3</f>
        <v>792</v>
      </c>
      <c r="V46" s="26">
        <f t="shared" si="78"/>
        <v>108678.24</v>
      </c>
    </row>
    <row r="47" spans="1:22" x14ac:dyDescent="0.2">
      <c r="A47" s="124" t="s">
        <v>81</v>
      </c>
      <c r="B47" s="25" t="s">
        <v>49</v>
      </c>
      <c r="C47" s="26">
        <v>180.33</v>
      </c>
      <c r="D47" s="26"/>
      <c r="E47" s="26"/>
      <c r="F47" s="26">
        <f t="shared" si="58"/>
        <v>180.33</v>
      </c>
      <c r="G47" s="26"/>
      <c r="H47" s="26"/>
      <c r="I47" s="26">
        <f>1*44*$B$3</f>
        <v>792</v>
      </c>
      <c r="J47" s="26">
        <f t="shared" si="72"/>
        <v>142821.35999999999</v>
      </c>
      <c r="K47" s="26">
        <f>2*44*$B$3</f>
        <v>1584</v>
      </c>
      <c r="L47" s="26">
        <f t="shared" si="73"/>
        <v>285642.71999999997</v>
      </c>
      <c r="M47" s="26">
        <f>1*44*$B$3</f>
        <v>792</v>
      </c>
      <c r="N47" s="26">
        <f t="shared" si="74"/>
        <v>142821.35999999999</v>
      </c>
      <c r="O47" s="28"/>
      <c r="P47" s="28"/>
      <c r="Q47" s="28">
        <f>1*44*$B$3</f>
        <v>792</v>
      </c>
      <c r="R47" s="28">
        <f t="shared" si="76"/>
        <v>142821.35999999999</v>
      </c>
      <c r="S47" s="28">
        <f>1*44*$B$3</f>
        <v>792</v>
      </c>
      <c r="T47" s="28">
        <f t="shared" ref="T47" si="79">TRUNC($F47*S47,2)</f>
        <v>142821.35999999999</v>
      </c>
      <c r="U47" s="26">
        <f>1*44*$B$3</f>
        <v>792</v>
      </c>
      <c r="V47" s="26">
        <f t="shared" si="78"/>
        <v>142821.35999999999</v>
      </c>
    </row>
    <row r="48" spans="1:22" ht="22.5" x14ac:dyDescent="0.2">
      <c r="A48" s="124" t="s">
        <v>79</v>
      </c>
      <c r="B48" s="25" t="s">
        <v>49</v>
      </c>
      <c r="C48" s="26">
        <v>208.08</v>
      </c>
      <c r="D48" s="26"/>
      <c r="E48" s="26"/>
      <c r="F48" s="26">
        <f t="shared" si="58"/>
        <v>208.08</v>
      </c>
      <c r="G48" s="26"/>
      <c r="H48" s="26"/>
      <c r="I48" s="26"/>
      <c r="J48" s="26"/>
      <c r="K48" s="26">
        <f>1*44*$B$3</f>
        <v>792</v>
      </c>
      <c r="L48" s="26">
        <f t="shared" si="73"/>
        <v>164799.35999999999</v>
      </c>
      <c r="M48" s="26"/>
      <c r="N48" s="26"/>
      <c r="O48" s="28">
        <f>2*44*$B$3</f>
        <v>1584</v>
      </c>
      <c r="P48" s="28">
        <f t="shared" ref="P48" si="80">TRUNC($F48*O48,2)</f>
        <v>329598.71999999997</v>
      </c>
      <c r="Q48" s="28">
        <f>1*44*$B$3</f>
        <v>792</v>
      </c>
      <c r="R48" s="28">
        <f t="shared" si="76"/>
        <v>164799.35999999999</v>
      </c>
      <c r="S48" s="28"/>
      <c r="T48" s="28"/>
      <c r="U48" s="26"/>
      <c r="V48" s="26"/>
    </row>
    <row r="49" spans="1:22" ht="22.5" x14ac:dyDescent="0.2">
      <c r="A49" s="124" t="s">
        <v>80</v>
      </c>
      <c r="B49" s="25" t="s">
        <v>49</v>
      </c>
      <c r="C49" s="26">
        <v>498.96</v>
      </c>
      <c r="D49" s="26"/>
      <c r="E49" s="26"/>
      <c r="F49" s="26">
        <f t="shared" si="58"/>
        <v>498.96</v>
      </c>
      <c r="G49" s="26"/>
      <c r="H49" s="26"/>
      <c r="I49" s="26"/>
      <c r="J49" s="26"/>
      <c r="K49" s="26"/>
      <c r="L49" s="26"/>
      <c r="M49" s="26">
        <f>2*44*$B$3</f>
        <v>1584</v>
      </c>
      <c r="N49" s="26">
        <f t="shared" ref="N49" si="81">TRUNC($F49*M49,2)</f>
        <v>790352.64</v>
      </c>
      <c r="O49" s="28"/>
      <c r="P49" s="28"/>
      <c r="Q49" s="28"/>
      <c r="R49" s="28"/>
      <c r="S49" s="28"/>
      <c r="T49" s="28"/>
      <c r="U49" s="26"/>
      <c r="V49" s="26"/>
    </row>
    <row r="50" spans="1:22" ht="15" customHeight="1" x14ac:dyDescent="0.2">
      <c r="A50" s="119" t="s">
        <v>21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1"/>
    </row>
    <row r="51" spans="1:22" ht="9.9499999999999993" customHeight="1" x14ac:dyDescent="0.2">
      <c r="A51" s="24" t="s">
        <v>22</v>
      </c>
      <c r="B51" s="25" t="s">
        <v>4</v>
      </c>
      <c r="C51" s="26">
        <v>3195.48</v>
      </c>
      <c r="D51" s="26"/>
      <c r="E51" s="26"/>
      <c r="F51" s="26">
        <f t="shared" si="58"/>
        <v>3195.48</v>
      </c>
      <c r="G51" s="26">
        <f>0.5*$B$3</f>
        <v>9</v>
      </c>
      <c r="H51" s="26">
        <f t="shared" ref="H51:H52" si="82">TRUNC($F51*G51,2)</f>
        <v>28759.32</v>
      </c>
      <c r="I51" s="26">
        <f t="shared" ref="I51:O52" si="83">1*$B$3</f>
        <v>18</v>
      </c>
      <c r="J51" s="26">
        <f t="shared" ref="J51:J52" si="84">TRUNC($F51*I51,2)</f>
        <v>57518.64</v>
      </c>
      <c r="K51" s="26">
        <f>2*$B$3</f>
        <v>36</v>
      </c>
      <c r="L51" s="26">
        <f t="shared" ref="L51:L52" si="85">TRUNC($F51*K51,2)</f>
        <v>115037.28</v>
      </c>
      <c r="M51" s="26">
        <f>2*$B$3</f>
        <v>36</v>
      </c>
      <c r="N51" s="26">
        <f t="shared" ref="N51:N52" si="86">TRUNC($F51*M51,2)</f>
        <v>115037.28</v>
      </c>
      <c r="O51" s="26">
        <f t="shared" si="83"/>
        <v>18</v>
      </c>
      <c r="P51" s="28">
        <f t="shared" ref="P51:P52" si="87">TRUNC($F51*O51,2)</f>
        <v>57518.64</v>
      </c>
      <c r="Q51" s="28"/>
      <c r="R51" s="28"/>
      <c r="S51" s="26">
        <f>0.5*$B$3</f>
        <v>9</v>
      </c>
      <c r="T51" s="28">
        <f t="shared" ref="T51:T52" si="88">TRUNC($F51*S51,2)</f>
        <v>28759.32</v>
      </c>
      <c r="U51" s="26">
        <f>0.5*$B$3</f>
        <v>9</v>
      </c>
      <c r="V51" s="28">
        <f t="shared" ref="V51:V52" si="89">TRUNC($F51*U51,2)</f>
        <v>28759.32</v>
      </c>
    </row>
    <row r="52" spans="1:22" ht="9.9499999999999993" customHeight="1" x14ac:dyDescent="0.2">
      <c r="A52" s="24" t="s">
        <v>38</v>
      </c>
      <c r="B52" s="25" t="s">
        <v>4</v>
      </c>
      <c r="C52" s="26">
        <v>5225.9399999999996</v>
      </c>
      <c r="D52" s="26"/>
      <c r="E52" s="26"/>
      <c r="F52" s="26">
        <f t="shared" si="58"/>
        <v>5225.9399999999996</v>
      </c>
      <c r="G52" s="26">
        <f>0.5*$B$3</f>
        <v>9</v>
      </c>
      <c r="H52" s="26">
        <f t="shared" si="82"/>
        <v>47033.46</v>
      </c>
      <c r="I52" s="26">
        <f>1*$B$3</f>
        <v>18</v>
      </c>
      <c r="J52" s="26">
        <f t="shared" si="84"/>
        <v>94066.92</v>
      </c>
      <c r="K52" s="26">
        <f t="shared" si="83"/>
        <v>18</v>
      </c>
      <c r="L52" s="26">
        <f t="shared" si="85"/>
        <v>94066.92</v>
      </c>
      <c r="M52" s="26">
        <f t="shared" si="83"/>
        <v>18</v>
      </c>
      <c r="N52" s="26">
        <f t="shared" si="86"/>
        <v>94066.92</v>
      </c>
      <c r="O52" s="26">
        <f t="shared" si="83"/>
        <v>18</v>
      </c>
      <c r="P52" s="28">
        <f t="shared" si="87"/>
        <v>94066.92</v>
      </c>
      <c r="Q52" s="28"/>
      <c r="R52" s="28"/>
      <c r="S52" s="26">
        <f>0.5*$B$3</f>
        <v>9</v>
      </c>
      <c r="T52" s="26">
        <f t="shared" si="88"/>
        <v>47033.46</v>
      </c>
      <c r="U52" s="26">
        <f>0.5*$B$3</f>
        <v>9</v>
      </c>
      <c r="V52" s="26">
        <f t="shared" si="89"/>
        <v>47033.46</v>
      </c>
    </row>
    <row r="53" spans="1:22" ht="14.1" customHeight="1" x14ac:dyDescent="0.2">
      <c r="A53" s="125" t="s">
        <v>3</v>
      </c>
      <c r="B53" s="126"/>
      <c r="C53" s="127"/>
      <c r="D53" s="128"/>
      <c r="E53" s="128"/>
      <c r="F53" s="128"/>
      <c r="G53" s="129">
        <f>SUM(H9:H52)</f>
        <v>813449.6399999999</v>
      </c>
      <c r="H53" s="130"/>
      <c r="I53" s="129">
        <f>SUM(J9:J52)</f>
        <v>2610389.98</v>
      </c>
      <c r="J53" s="130"/>
      <c r="K53" s="129">
        <f>SUM(L9:L52)</f>
        <v>5387028.4300000006</v>
      </c>
      <c r="L53" s="130"/>
      <c r="M53" s="129">
        <f>SUM(N9:N52)</f>
        <v>7976040.5500000017</v>
      </c>
      <c r="N53" s="130"/>
      <c r="O53" s="131">
        <f>SUM(P9:P52)</f>
        <v>2366916.0099999998</v>
      </c>
      <c r="P53" s="132"/>
      <c r="Q53" s="131">
        <f>SUM(R9:R52)</f>
        <v>1023438.07</v>
      </c>
      <c r="R53" s="132"/>
      <c r="S53" s="131">
        <f>SUM(T9:T52)</f>
        <v>1579324.78</v>
      </c>
      <c r="T53" s="132"/>
      <c r="U53" s="129">
        <f>SUM(V9:V52)</f>
        <v>2761745.4699999997</v>
      </c>
      <c r="V53" s="130"/>
    </row>
    <row r="54" spans="1:22" ht="14.1" customHeight="1" x14ac:dyDescent="0.2">
      <c r="A54" s="125" t="s">
        <v>25</v>
      </c>
      <c r="B54" s="126"/>
      <c r="C54" s="127" t="s">
        <v>24</v>
      </c>
      <c r="D54" s="128"/>
      <c r="E54" s="128"/>
      <c r="F54" s="128"/>
      <c r="G54" s="129">
        <f>ROUND(G53*0.05,2)</f>
        <v>40672.480000000003</v>
      </c>
      <c r="H54" s="130"/>
      <c r="I54" s="129">
        <f>ROUND(I53*0.05,2)</f>
        <v>130519.5</v>
      </c>
      <c r="J54" s="130"/>
      <c r="K54" s="129">
        <f>ROUND(K53*0.05,2)</f>
        <v>269351.42</v>
      </c>
      <c r="L54" s="130"/>
      <c r="M54" s="129">
        <f>ROUND(M53*0.05,2)</f>
        <v>398802.03</v>
      </c>
      <c r="N54" s="130"/>
      <c r="O54" s="131">
        <f>ROUND(O53*0.05,2)</f>
        <v>118345.8</v>
      </c>
      <c r="P54" s="132"/>
      <c r="Q54" s="131">
        <f>ROUND(Q53*0.05,2)</f>
        <v>51171.9</v>
      </c>
      <c r="R54" s="132"/>
      <c r="S54" s="131">
        <f>ROUND(S53*0.05,2)</f>
        <v>78966.240000000005</v>
      </c>
      <c r="T54" s="132"/>
      <c r="U54" s="129">
        <f>ROUND(U53*0.05,2)</f>
        <v>138087.26999999999</v>
      </c>
      <c r="V54" s="130"/>
    </row>
    <row r="55" spans="1:22" ht="14.1" customHeight="1" x14ac:dyDescent="0.2">
      <c r="A55" s="125" t="s">
        <v>64</v>
      </c>
      <c r="B55" s="126"/>
      <c r="C55" s="127"/>
      <c r="D55" s="128"/>
      <c r="E55" s="128"/>
      <c r="F55" s="128"/>
      <c r="G55" s="129"/>
      <c r="H55" s="130"/>
      <c r="I55" s="129"/>
      <c r="J55" s="130"/>
      <c r="K55" s="129"/>
      <c r="L55" s="130"/>
      <c r="M55" s="129"/>
      <c r="N55" s="130"/>
      <c r="O55" s="129"/>
      <c r="P55" s="130"/>
      <c r="Q55" s="129"/>
      <c r="R55" s="130"/>
      <c r="S55" s="129"/>
      <c r="T55" s="130"/>
      <c r="U55" s="129"/>
      <c r="V55" s="130"/>
    </row>
    <row r="56" spans="1:22" ht="14.1" customHeight="1" x14ac:dyDescent="0.2">
      <c r="A56" s="125" t="s">
        <v>5</v>
      </c>
      <c r="B56" s="126"/>
      <c r="C56" s="127"/>
      <c r="D56" s="128"/>
      <c r="E56" s="128"/>
      <c r="F56" s="128"/>
      <c r="G56" s="129">
        <f>G53+G54+G55</f>
        <v>854122.11999999988</v>
      </c>
      <c r="H56" s="130"/>
      <c r="I56" s="129">
        <f>I53+I54+I55</f>
        <v>2740909.48</v>
      </c>
      <c r="J56" s="130"/>
      <c r="K56" s="129">
        <f>K53+K54+K55</f>
        <v>5656379.8500000006</v>
      </c>
      <c r="L56" s="130"/>
      <c r="M56" s="129">
        <f>M53+M54+M55</f>
        <v>8374842.5800000019</v>
      </c>
      <c r="N56" s="130"/>
      <c r="O56" s="131">
        <f>O53+O54+O55</f>
        <v>2485261.8099999996</v>
      </c>
      <c r="P56" s="132"/>
      <c r="Q56" s="131">
        <f>Q53+Q54+Q55</f>
        <v>1074609.97</v>
      </c>
      <c r="R56" s="132"/>
      <c r="S56" s="131">
        <f>S53+S54+S55</f>
        <v>1658291.02</v>
      </c>
      <c r="T56" s="132"/>
      <c r="U56" s="129">
        <f>U53+U54+U55</f>
        <v>2899832.7399999998</v>
      </c>
      <c r="V56" s="130"/>
    </row>
    <row r="57" spans="1:22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33"/>
      <c r="P57" s="133"/>
      <c r="Q57" s="133"/>
      <c r="R57" s="133"/>
      <c r="S57" s="133"/>
      <c r="T57" s="133"/>
      <c r="U57" s="20"/>
      <c r="V57" s="20"/>
    </row>
    <row r="58" spans="1:22" x14ac:dyDescent="0.2">
      <c r="A58" s="4" t="s">
        <v>23</v>
      </c>
      <c r="Q58" s="118" t="s">
        <v>245</v>
      </c>
      <c r="R58" s="118"/>
    </row>
    <row r="59" spans="1:22" x14ac:dyDescent="0.2">
      <c r="A59" s="4" t="s">
        <v>246</v>
      </c>
      <c r="Q59" s="118" t="s">
        <v>247</v>
      </c>
      <c r="R59" s="118"/>
    </row>
    <row r="60" spans="1:22" x14ac:dyDescent="0.2">
      <c r="A60" s="4" t="s">
        <v>45</v>
      </c>
    </row>
    <row r="61" spans="1:22" x14ac:dyDescent="0.2">
      <c r="A61" s="4" t="s">
        <v>46</v>
      </c>
    </row>
    <row r="62" spans="1:22" x14ac:dyDescent="0.2">
      <c r="A62" s="4" t="s">
        <v>47</v>
      </c>
    </row>
    <row r="63" spans="1:22" x14ac:dyDescent="0.2">
      <c r="A63" s="4" t="s">
        <v>48</v>
      </c>
    </row>
    <row r="65" spans="7:22" x14ac:dyDescent="0.2">
      <c r="G65" s="8"/>
      <c r="H65" s="8"/>
      <c r="I65" s="8"/>
      <c r="J65" s="8"/>
      <c r="K65" s="8"/>
      <c r="L65" s="8"/>
      <c r="M65" s="8"/>
      <c r="N65" s="8"/>
      <c r="O65" s="9"/>
      <c r="P65" s="9"/>
      <c r="Q65" s="9"/>
      <c r="R65" s="9"/>
      <c r="S65" s="9"/>
      <c r="T65" s="9"/>
      <c r="U65" s="8"/>
      <c r="V65" s="8"/>
    </row>
  </sheetData>
  <mergeCells count="68">
    <mergeCell ref="U56:V56"/>
    <mergeCell ref="S55:T55"/>
    <mergeCell ref="U55:V55"/>
    <mergeCell ref="A56:C56"/>
    <mergeCell ref="G56:H56"/>
    <mergeCell ref="I56:J56"/>
    <mergeCell ref="K56:L56"/>
    <mergeCell ref="M56:N56"/>
    <mergeCell ref="O56:P56"/>
    <mergeCell ref="Q56:R56"/>
    <mergeCell ref="S56:T56"/>
    <mergeCell ref="Q54:R54"/>
    <mergeCell ref="S54:T54"/>
    <mergeCell ref="U54:V54"/>
    <mergeCell ref="A55:C55"/>
    <mergeCell ref="G55:H55"/>
    <mergeCell ref="I55:J55"/>
    <mergeCell ref="K55:L55"/>
    <mergeCell ref="M55:N55"/>
    <mergeCell ref="O55:P55"/>
    <mergeCell ref="Q55:R55"/>
    <mergeCell ref="A54:C54"/>
    <mergeCell ref="G54:H54"/>
    <mergeCell ref="I54:J54"/>
    <mergeCell ref="K54:L54"/>
    <mergeCell ref="M54:N54"/>
    <mergeCell ref="O54:P54"/>
    <mergeCell ref="A50:V50"/>
    <mergeCell ref="A53:C53"/>
    <mergeCell ref="G53:H53"/>
    <mergeCell ref="I53:J53"/>
    <mergeCell ref="K53:L53"/>
    <mergeCell ref="M53:N53"/>
    <mergeCell ref="O53:P53"/>
    <mergeCell ref="Q53:R53"/>
    <mergeCell ref="S53:T53"/>
    <mergeCell ref="U53:V53"/>
    <mergeCell ref="A8:V8"/>
    <mergeCell ref="A16:V16"/>
    <mergeCell ref="A20:V20"/>
    <mergeCell ref="A29:V29"/>
    <mergeCell ref="A37:V37"/>
    <mergeCell ref="A44:V44"/>
    <mergeCell ref="U5:V5"/>
    <mergeCell ref="G6:H6"/>
    <mergeCell ref="I6:J6"/>
    <mergeCell ref="K6:L6"/>
    <mergeCell ref="M6:N6"/>
    <mergeCell ref="O6:P6"/>
    <mergeCell ref="Q6:R6"/>
    <mergeCell ref="S6:T6"/>
    <mergeCell ref="U6:V6"/>
    <mergeCell ref="I5:J5"/>
    <mergeCell ref="K5:L5"/>
    <mergeCell ref="M5:N5"/>
    <mergeCell ref="O5:P5"/>
    <mergeCell ref="Q5:R5"/>
    <mergeCell ref="S5:T5"/>
    <mergeCell ref="C1:V1"/>
    <mergeCell ref="I4:N4"/>
    <mergeCell ref="U4:V4"/>
    <mergeCell ref="A5:A7"/>
    <mergeCell ref="B5:B7"/>
    <mergeCell ref="C5:C7"/>
    <mergeCell ref="D5:D7"/>
    <mergeCell ref="E5:E7"/>
    <mergeCell ref="F5:F7"/>
    <mergeCell ref="G5:H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511AD-80A5-47CC-BC20-1C2819B9F189}">
  <dimension ref="B4:M196"/>
  <sheetViews>
    <sheetView workbookViewId="0">
      <selection activeCell="H9" sqref="H9"/>
    </sheetView>
  </sheetViews>
  <sheetFormatPr defaultRowHeight="12.75" x14ac:dyDescent="0.2"/>
  <cols>
    <col min="1" max="1" width="6.83203125" customWidth="1"/>
    <col min="2" max="2" width="14.83203125" style="34" customWidth="1"/>
    <col min="3" max="3" width="35.83203125" customWidth="1"/>
    <col min="4" max="5" width="13.5" customWidth="1"/>
    <col min="6" max="6" width="18.83203125" customWidth="1"/>
    <col min="7" max="7" width="15.6640625" customWidth="1"/>
    <col min="8" max="8" width="13" customWidth="1"/>
    <col min="9" max="9" width="15.6640625" customWidth="1"/>
    <col min="10" max="10" width="17.5" customWidth="1"/>
    <col min="11" max="11" width="19.1640625" customWidth="1"/>
    <col min="12" max="12" width="18.6640625" customWidth="1"/>
    <col min="13" max="13" width="17.1640625" customWidth="1"/>
  </cols>
  <sheetData>
    <row r="4" spans="2:13" ht="24.75" x14ac:dyDescent="0.2">
      <c r="C4" s="11"/>
      <c r="D4" s="11"/>
      <c r="E4" s="11"/>
      <c r="F4" s="11"/>
      <c r="G4" s="109" t="s">
        <v>37</v>
      </c>
      <c r="H4" s="110"/>
      <c r="I4" s="111"/>
      <c r="J4" s="12"/>
      <c r="K4" s="12"/>
      <c r="L4" s="12"/>
      <c r="M4" s="35" t="s">
        <v>88</v>
      </c>
    </row>
    <row r="5" spans="2:13" ht="45" x14ac:dyDescent="0.2">
      <c r="B5" s="112" t="s">
        <v>89</v>
      </c>
      <c r="C5" s="112" t="s">
        <v>0</v>
      </c>
      <c r="D5" s="115" t="s">
        <v>1</v>
      </c>
      <c r="E5" s="115" t="s">
        <v>2</v>
      </c>
      <c r="F5" s="36" t="s">
        <v>90</v>
      </c>
      <c r="G5" s="36" t="s">
        <v>91</v>
      </c>
      <c r="H5" s="36" t="s">
        <v>92</v>
      </c>
      <c r="I5" s="36" t="s">
        <v>93</v>
      </c>
      <c r="J5" s="37" t="s">
        <v>39</v>
      </c>
      <c r="K5" s="36" t="s">
        <v>58</v>
      </c>
      <c r="L5" s="36" t="s">
        <v>74</v>
      </c>
      <c r="M5" s="38" t="s">
        <v>94</v>
      </c>
    </row>
    <row r="6" spans="2:13" x14ac:dyDescent="0.2">
      <c r="B6" s="113"/>
      <c r="C6" s="113"/>
      <c r="D6" s="105"/>
      <c r="E6" s="105"/>
      <c r="F6" s="32" t="s">
        <v>50</v>
      </c>
      <c r="G6" s="32" t="s">
        <v>51</v>
      </c>
      <c r="H6" s="32" t="s">
        <v>52</v>
      </c>
      <c r="I6" s="32" t="s">
        <v>53</v>
      </c>
      <c r="J6" s="33" t="s">
        <v>54</v>
      </c>
      <c r="K6" s="33" t="s">
        <v>55</v>
      </c>
      <c r="L6" s="33" t="s">
        <v>56</v>
      </c>
      <c r="M6" s="39" t="s">
        <v>57</v>
      </c>
    </row>
    <row r="7" spans="2:13" x14ac:dyDescent="0.2">
      <c r="B7" s="114"/>
      <c r="C7" s="114"/>
      <c r="D7" s="106"/>
      <c r="E7" s="106"/>
      <c r="F7" s="5" t="s">
        <v>2</v>
      </c>
      <c r="G7" s="5" t="s">
        <v>2</v>
      </c>
      <c r="H7" s="5" t="s">
        <v>2</v>
      </c>
      <c r="I7" s="5" t="s">
        <v>2</v>
      </c>
      <c r="J7" s="31" t="s">
        <v>2</v>
      </c>
      <c r="K7" s="31" t="s">
        <v>2</v>
      </c>
      <c r="L7" s="31" t="s">
        <v>2</v>
      </c>
      <c r="M7" s="39" t="s">
        <v>2</v>
      </c>
    </row>
    <row r="8" spans="2:13" ht="28.5" customHeight="1" x14ac:dyDescent="0.2">
      <c r="B8" s="40" t="s">
        <v>95</v>
      </c>
      <c r="C8" s="41"/>
      <c r="D8" s="42"/>
      <c r="E8" s="42"/>
      <c r="F8" s="43"/>
      <c r="G8" s="43"/>
      <c r="H8" s="43"/>
      <c r="I8" s="43"/>
      <c r="J8" s="43"/>
      <c r="K8" s="43"/>
      <c r="L8" s="43"/>
      <c r="M8" s="44"/>
    </row>
    <row r="9" spans="2:13" ht="60" x14ac:dyDescent="0.2">
      <c r="B9" s="45" t="s">
        <v>96</v>
      </c>
      <c r="C9" s="46" t="s">
        <v>97</v>
      </c>
      <c r="D9" s="47" t="s">
        <v>98</v>
      </c>
      <c r="E9" s="48">
        <v>1</v>
      </c>
      <c r="F9" s="49"/>
      <c r="G9" s="49"/>
      <c r="H9" s="49"/>
      <c r="I9" s="49"/>
      <c r="J9" s="49"/>
      <c r="K9" s="49"/>
      <c r="L9" s="49"/>
      <c r="M9" s="49"/>
    </row>
    <row r="10" spans="2:13" ht="36" x14ac:dyDescent="0.2">
      <c r="B10" s="45" t="s">
        <v>96</v>
      </c>
      <c r="C10" s="46" t="s">
        <v>99</v>
      </c>
      <c r="D10" s="47" t="s">
        <v>98</v>
      </c>
      <c r="E10" s="48">
        <v>1</v>
      </c>
      <c r="F10" s="49"/>
      <c r="G10" s="49"/>
      <c r="H10" s="49"/>
      <c r="I10" s="49"/>
      <c r="J10" s="49"/>
      <c r="K10" s="49"/>
      <c r="L10" s="49"/>
      <c r="M10" s="49"/>
    </row>
    <row r="11" spans="2:13" ht="24" x14ac:dyDescent="0.2">
      <c r="B11" s="45" t="s">
        <v>96</v>
      </c>
      <c r="C11" s="46" t="s">
        <v>100</v>
      </c>
      <c r="D11" s="47" t="s">
        <v>98</v>
      </c>
      <c r="E11" s="48">
        <v>1</v>
      </c>
      <c r="F11" s="49"/>
      <c r="G11" s="49"/>
      <c r="H11" s="49"/>
      <c r="I11" s="49"/>
      <c r="J11" s="49"/>
      <c r="K11" s="49"/>
      <c r="L11" s="49"/>
      <c r="M11" s="49"/>
    </row>
    <row r="12" spans="2:13" ht="24" x14ac:dyDescent="0.2">
      <c r="B12" s="45" t="s">
        <v>96</v>
      </c>
      <c r="C12" s="46" t="s">
        <v>101</v>
      </c>
      <c r="D12" s="47" t="s">
        <v>98</v>
      </c>
      <c r="E12" s="48">
        <v>1</v>
      </c>
      <c r="F12" s="49"/>
      <c r="G12" s="49"/>
      <c r="H12" s="49"/>
      <c r="I12" s="49"/>
      <c r="J12" s="49"/>
      <c r="K12" s="49"/>
      <c r="L12" s="49"/>
      <c r="M12" s="49"/>
    </row>
    <row r="13" spans="2:13" ht="39" customHeight="1" x14ac:dyDescent="0.2">
      <c r="B13" s="45" t="s">
        <v>96</v>
      </c>
      <c r="C13" s="46" t="s">
        <v>102</v>
      </c>
      <c r="D13" s="47" t="s">
        <v>98</v>
      </c>
      <c r="E13" s="48">
        <v>1</v>
      </c>
      <c r="F13" s="49"/>
      <c r="G13" s="49"/>
      <c r="H13" s="49"/>
      <c r="I13" s="49"/>
      <c r="J13" s="49"/>
      <c r="K13" s="49"/>
      <c r="L13" s="49"/>
      <c r="M13" s="49"/>
    </row>
    <row r="14" spans="2:13" ht="36" x14ac:dyDescent="0.2">
      <c r="B14" s="45" t="s">
        <v>96</v>
      </c>
      <c r="C14" s="46" t="s">
        <v>103</v>
      </c>
      <c r="D14" s="47" t="s">
        <v>98</v>
      </c>
      <c r="E14" s="48">
        <v>1</v>
      </c>
      <c r="F14" s="49"/>
      <c r="G14" s="49"/>
      <c r="H14" s="49"/>
      <c r="I14" s="49"/>
      <c r="J14" s="49"/>
      <c r="K14" s="49"/>
      <c r="L14" s="49"/>
      <c r="M14" s="49"/>
    </row>
    <row r="15" spans="2:13" ht="36" x14ac:dyDescent="0.2">
      <c r="B15" s="45" t="s">
        <v>96</v>
      </c>
      <c r="C15" s="46" t="s">
        <v>104</v>
      </c>
      <c r="D15" s="47" t="s">
        <v>98</v>
      </c>
      <c r="E15" s="48">
        <v>1</v>
      </c>
      <c r="F15" s="49"/>
      <c r="G15" s="49"/>
      <c r="H15" s="49"/>
      <c r="I15" s="49"/>
      <c r="J15" s="49"/>
      <c r="K15" s="49"/>
      <c r="L15" s="49"/>
      <c r="M15" s="49"/>
    </row>
    <row r="16" spans="2:13" ht="36" x14ac:dyDescent="0.2">
      <c r="B16" s="45" t="s">
        <v>96</v>
      </c>
      <c r="C16" s="46" t="s">
        <v>105</v>
      </c>
      <c r="D16" s="47" t="s">
        <v>98</v>
      </c>
      <c r="E16" s="48">
        <v>1</v>
      </c>
      <c r="F16" s="49"/>
      <c r="G16" s="49"/>
      <c r="H16" s="49"/>
      <c r="I16" s="49"/>
      <c r="J16" s="49"/>
      <c r="K16" s="49"/>
      <c r="L16" s="49"/>
      <c r="M16" s="49"/>
    </row>
    <row r="17" spans="2:13" ht="36" x14ac:dyDescent="0.2">
      <c r="B17" s="45" t="s">
        <v>96</v>
      </c>
      <c r="C17" s="46" t="s">
        <v>106</v>
      </c>
      <c r="D17" s="47" t="s">
        <v>98</v>
      </c>
      <c r="E17" s="48">
        <v>1</v>
      </c>
      <c r="F17" s="49"/>
      <c r="G17" s="49"/>
      <c r="H17" s="49"/>
      <c r="I17" s="49"/>
      <c r="J17" s="49"/>
      <c r="K17" s="49"/>
      <c r="L17" s="49"/>
      <c r="M17" s="49"/>
    </row>
    <row r="18" spans="2:13" ht="24" x14ac:dyDescent="0.2">
      <c r="B18" s="45" t="s">
        <v>96</v>
      </c>
      <c r="C18" s="46" t="s">
        <v>107</v>
      </c>
      <c r="D18" s="47" t="s">
        <v>98</v>
      </c>
      <c r="E18" s="48">
        <v>1</v>
      </c>
      <c r="F18" s="49"/>
      <c r="G18" s="49"/>
      <c r="H18" s="49"/>
      <c r="I18" s="49"/>
      <c r="J18" s="49"/>
      <c r="K18" s="49"/>
      <c r="L18" s="49"/>
      <c r="M18" s="49"/>
    </row>
    <row r="19" spans="2:13" ht="24" x14ac:dyDescent="0.2">
      <c r="B19" s="45" t="s">
        <v>96</v>
      </c>
      <c r="C19" s="46" t="s">
        <v>108</v>
      </c>
      <c r="D19" s="47" t="s">
        <v>98</v>
      </c>
      <c r="E19" s="48">
        <v>1</v>
      </c>
      <c r="F19" s="49"/>
      <c r="G19" s="49"/>
      <c r="H19" s="49"/>
      <c r="I19" s="49"/>
      <c r="J19" s="49"/>
      <c r="K19" s="49"/>
      <c r="L19" s="49"/>
      <c r="M19" s="49"/>
    </row>
    <row r="20" spans="2:13" ht="36" x14ac:dyDescent="0.2">
      <c r="B20" s="50" t="s">
        <v>96</v>
      </c>
      <c r="C20" s="51" t="s">
        <v>109</v>
      </c>
      <c r="D20" s="52" t="s">
        <v>98</v>
      </c>
      <c r="E20" s="48">
        <v>1</v>
      </c>
      <c r="F20" s="49"/>
      <c r="G20" s="49"/>
      <c r="H20" s="49"/>
      <c r="I20" s="49"/>
      <c r="J20" s="49"/>
      <c r="K20" s="49"/>
      <c r="L20" s="49"/>
      <c r="M20" s="49"/>
    </row>
    <row r="21" spans="2:13" ht="20.25" customHeight="1" x14ac:dyDescent="0.2">
      <c r="B21" s="50" t="s">
        <v>96</v>
      </c>
      <c r="C21" s="53" t="s">
        <v>110</v>
      </c>
      <c r="D21" s="52" t="s">
        <v>98</v>
      </c>
      <c r="E21" s="48">
        <v>1</v>
      </c>
      <c r="F21" s="49"/>
      <c r="G21" s="49"/>
      <c r="H21" s="49"/>
      <c r="I21" s="49"/>
      <c r="J21" s="49"/>
      <c r="K21" s="49"/>
      <c r="L21" s="49"/>
      <c r="M21" s="49"/>
    </row>
    <row r="22" spans="2:13" ht="28.5" customHeight="1" x14ac:dyDescent="0.2">
      <c r="B22" s="50" t="s">
        <v>96</v>
      </c>
      <c r="C22" s="53" t="s">
        <v>111</v>
      </c>
      <c r="D22" s="52" t="s">
        <v>98</v>
      </c>
      <c r="E22" s="48">
        <v>1</v>
      </c>
      <c r="F22" s="49"/>
      <c r="G22" s="49"/>
      <c r="H22" s="49"/>
      <c r="I22" s="49"/>
      <c r="J22" s="49"/>
      <c r="K22" s="49"/>
      <c r="L22" s="49"/>
      <c r="M22" s="49"/>
    </row>
    <row r="23" spans="2:13" ht="36" x14ac:dyDescent="0.2">
      <c r="B23" s="50" t="s">
        <v>96</v>
      </c>
      <c r="C23" s="53" t="s">
        <v>112</v>
      </c>
      <c r="D23" s="52" t="s">
        <v>98</v>
      </c>
      <c r="E23" s="48">
        <v>1</v>
      </c>
      <c r="F23" s="49"/>
      <c r="G23" s="49"/>
      <c r="H23" s="49"/>
      <c r="I23" s="49"/>
      <c r="J23" s="49"/>
      <c r="K23" s="49"/>
      <c r="L23" s="49"/>
      <c r="M23" s="49"/>
    </row>
    <row r="24" spans="2:13" ht="36" x14ac:dyDescent="0.2">
      <c r="B24" s="50" t="s">
        <v>96</v>
      </c>
      <c r="C24" s="53" t="s">
        <v>113</v>
      </c>
      <c r="D24" s="52" t="s">
        <v>98</v>
      </c>
      <c r="E24" s="48">
        <v>1</v>
      </c>
      <c r="F24" s="49"/>
      <c r="G24" s="49"/>
      <c r="H24" s="49"/>
      <c r="I24" s="49"/>
      <c r="J24" s="49"/>
      <c r="K24" s="49"/>
      <c r="L24" s="49"/>
      <c r="M24" s="49"/>
    </row>
    <row r="25" spans="2:13" ht="28.5" customHeight="1" x14ac:dyDescent="0.2">
      <c r="B25" s="50" t="s">
        <v>96</v>
      </c>
      <c r="C25" s="53" t="s">
        <v>114</v>
      </c>
      <c r="D25" s="52" t="s">
        <v>98</v>
      </c>
      <c r="E25" s="48">
        <v>1</v>
      </c>
      <c r="F25" s="49"/>
      <c r="G25" s="49"/>
      <c r="H25" s="49"/>
      <c r="I25" s="49"/>
      <c r="J25" s="49"/>
      <c r="K25" s="49"/>
      <c r="L25" s="49"/>
      <c r="M25" s="49"/>
    </row>
    <row r="26" spans="2:13" ht="28.5" customHeight="1" x14ac:dyDescent="0.2">
      <c r="B26" s="50" t="s">
        <v>115</v>
      </c>
      <c r="C26" s="53" t="s">
        <v>116</v>
      </c>
      <c r="D26" s="52" t="s">
        <v>117</v>
      </c>
      <c r="E26" s="48">
        <v>1</v>
      </c>
      <c r="F26" s="49"/>
      <c r="G26" s="49"/>
      <c r="H26" s="49"/>
      <c r="I26" s="49"/>
      <c r="J26" s="49"/>
      <c r="K26" s="49"/>
      <c r="L26" s="49"/>
      <c r="M26" s="49"/>
    </row>
    <row r="27" spans="2:13" ht="28.5" customHeight="1" x14ac:dyDescent="0.2">
      <c r="B27" s="50" t="s">
        <v>115</v>
      </c>
      <c r="C27" s="53" t="s">
        <v>118</v>
      </c>
      <c r="D27" s="52" t="s">
        <v>117</v>
      </c>
      <c r="E27" s="48">
        <v>1</v>
      </c>
      <c r="F27" s="49"/>
      <c r="G27" s="49"/>
      <c r="H27" s="49"/>
      <c r="I27" s="49"/>
      <c r="J27" s="49"/>
      <c r="K27" s="49"/>
      <c r="L27" s="49"/>
      <c r="M27" s="49"/>
    </row>
    <row r="28" spans="2:13" ht="28.5" customHeight="1" x14ac:dyDescent="0.2">
      <c r="B28" s="50" t="s">
        <v>115</v>
      </c>
      <c r="C28" s="53" t="s">
        <v>119</v>
      </c>
      <c r="D28" s="52" t="s">
        <v>98</v>
      </c>
      <c r="E28" s="48">
        <v>5</v>
      </c>
      <c r="F28" s="49"/>
      <c r="G28" s="49"/>
      <c r="H28" s="49"/>
      <c r="I28" s="49"/>
      <c r="J28" s="49"/>
      <c r="K28" s="49"/>
      <c r="L28" s="49"/>
      <c r="M28" s="49"/>
    </row>
    <row r="29" spans="2:13" ht="28.5" customHeight="1" x14ac:dyDescent="0.2">
      <c r="B29" s="50" t="s">
        <v>115</v>
      </c>
      <c r="C29" s="53" t="s">
        <v>120</v>
      </c>
      <c r="D29" s="52" t="s">
        <v>98</v>
      </c>
      <c r="E29" s="48">
        <v>3</v>
      </c>
      <c r="F29" s="49"/>
      <c r="G29" s="49"/>
      <c r="H29" s="49"/>
      <c r="I29" s="49"/>
      <c r="J29" s="49"/>
      <c r="K29" s="49"/>
      <c r="L29" s="49"/>
      <c r="M29" s="49"/>
    </row>
    <row r="30" spans="2:13" ht="28.5" customHeight="1" x14ac:dyDescent="0.2">
      <c r="B30" s="50" t="s">
        <v>115</v>
      </c>
      <c r="C30" s="53" t="s">
        <v>121</v>
      </c>
      <c r="D30" s="52" t="s">
        <v>98</v>
      </c>
      <c r="E30" s="48">
        <v>3</v>
      </c>
      <c r="F30" s="49"/>
      <c r="G30" s="49"/>
      <c r="H30" s="49"/>
      <c r="I30" s="49"/>
      <c r="J30" s="49"/>
      <c r="K30" s="49"/>
      <c r="L30" s="49"/>
      <c r="M30" s="49"/>
    </row>
    <row r="31" spans="2:13" ht="28.5" customHeight="1" x14ac:dyDescent="0.2">
      <c r="B31" s="50" t="s">
        <v>115</v>
      </c>
      <c r="C31" s="53" t="s">
        <v>122</v>
      </c>
      <c r="D31" s="52" t="s">
        <v>98</v>
      </c>
      <c r="E31" s="48">
        <v>2</v>
      </c>
      <c r="F31" s="49"/>
      <c r="G31" s="49"/>
      <c r="H31" s="49"/>
      <c r="I31" s="49"/>
      <c r="J31" s="49"/>
      <c r="K31" s="49"/>
      <c r="L31" s="49"/>
      <c r="M31" s="49"/>
    </row>
    <row r="32" spans="2:13" ht="28.5" customHeight="1" x14ac:dyDescent="0.2">
      <c r="B32" s="50" t="s">
        <v>115</v>
      </c>
      <c r="C32" s="53" t="s">
        <v>123</v>
      </c>
      <c r="D32" s="52" t="s">
        <v>98</v>
      </c>
      <c r="E32" s="48">
        <v>2</v>
      </c>
      <c r="F32" s="49"/>
      <c r="G32" s="49"/>
      <c r="H32" s="49"/>
      <c r="I32" s="49"/>
      <c r="J32" s="49"/>
      <c r="K32" s="49"/>
      <c r="L32" s="49"/>
      <c r="M32" s="49"/>
    </row>
    <row r="33" spans="2:13" ht="28.5" customHeight="1" x14ac:dyDescent="0.2">
      <c r="B33" s="50" t="s">
        <v>115</v>
      </c>
      <c r="C33" s="53" t="s">
        <v>124</v>
      </c>
      <c r="D33" s="52" t="s">
        <v>98</v>
      </c>
      <c r="E33" s="48">
        <v>2</v>
      </c>
      <c r="F33" s="49"/>
      <c r="G33" s="49"/>
      <c r="H33" s="49"/>
      <c r="I33" s="49"/>
      <c r="J33" s="49"/>
      <c r="K33" s="49"/>
      <c r="L33" s="49"/>
      <c r="M33" s="49"/>
    </row>
    <row r="34" spans="2:13" ht="28.5" customHeight="1" x14ac:dyDescent="0.2">
      <c r="B34" s="50" t="s">
        <v>115</v>
      </c>
      <c r="C34" s="53" t="s">
        <v>125</v>
      </c>
      <c r="D34" s="52" t="s">
        <v>98</v>
      </c>
      <c r="E34" s="48">
        <v>3</v>
      </c>
      <c r="F34" s="49"/>
      <c r="G34" s="49"/>
      <c r="H34" s="49"/>
      <c r="I34" s="49"/>
      <c r="J34" s="49"/>
      <c r="K34" s="49"/>
      <c r="L34" s="49"/>
      <c r="M34" s="49"/>
    </row>
    <row r="35" spans="2:13" ht="24" x14ac:dyDescent="0.2">
      <c r="B35" s="50" t="s">
        <v>115</v>
      </c>
      <c r="C35" s="53" t="s">
        <v>126</v>
      </c>
      <c r="D35" s="52" t="s">
        <v>98</v>
      </c>
      <c r="E35" s="48">
        <v>1</v>
      </c>
      <c r="F35" s="49"/>
      <c r="G35" s="49"/>
      <c r="H35" s="49"/>
      <c r="I35" s="49"/>
      <c r="J35" s="49"/>
      <c r="K35" s="49"/>
      <c r="L35" s="49"/>
      <c r="M35" s="49"/>
    </row>
    <row r="36" spans="2:13" ht="24" x14ac:dyDescent="0.2">
      <c r="B36" s="50" t="s">
        <v>115</v>
      </c>
      <c r="C36" s="53" t="s">
        <v>127</v>
      </c>
      <c r="D36" s="52" t="s">
        <v>98</v>
      </c>
      <c r="E36" s="48">
        <v>1</v>
      </c>
      <c r="F36" s="49"/>
      <c r="G36" s="49"/>
      <c r="H36" s="49"/>
      <c r="I36" s="49"/>
      <c r="J36" s="49"/>
      <c r="K36" s="49"/>
      <c r="L36" s="49"/>
      <c r="M36" s="49"/>
    </row>
    <row r="37" spans="2:13" ht="36" x14ac:dyDescent="0.2">
      <c r="B37" s="50" t="s">
        <v>115</v>
      </c>
      <c r="C37" s="53" t="s">
        <v>128</v>
      </c>
      <c r="D37" s="52" t="s">
        <v>98</v>
      </c>
      <c r="E37" s="48">
        <v>10</v>
      </c>
      <c r="F37" s="49"/>
      <c r="G37" s="49"/>
      <c r="H37" s="49"/>
      <c r="I37" s="49"/>
      <c r="J37" s="49"/>
      <c r="K37" s="49"/>
      <c r="L37" s="49"/>
      <c r="M37" s="49"/>
    </row>
    <row r="38" spans="2:13" ht="36" x14ac:dyDescent="0.2">
      <c r="B38" s="50" t="s">
        <v>115</v>
      </c>
      <c r="C38" s="53" t="s">
        <v>129</v>
      </c>
      <c r="D38" s="52" t="s">
        <v>98</v>
      </c>
      <c r="E38" s="48">
        <v>10</v>
      </c>
      <c r="F38" s="49"/>
      <c r="G38" s="49"/>
      <c r="H38" s="49"/>
      <c r="I38" s="49"/>
      <c r="J38" s="49"/>
      <c r="K38" s="49"/>
      <c r="L38" s="49"/>
      <c r="M38" s="49"/>
    </row>
    <row r="39" spans="2:13" ht="36" x14ac:dyDescent="0.2">
      <c r="B39" s="50" t="s">
        <v>115</v>
      </c>
      <c r="C39" s="53" t="s">
        <v>130</v>
      </c>
      <c r="D39" s="52" t="s">
        <v>98</v>
      </c>
      <c r="E39" s="48">
        <v>10</v>
      </c>
      <c r="F39" s="49"/>
      <c r="G39" s="49"/>
      <c r="H39" s="49"/>
      <c r="I39" s="49"/>
      <c r="J39" s="49"/>
      <c r="K39" s="49"/>
      <c r="L39" s="49"/>
      <c r="M39" s="49"/>
    </row>
    <row r="40" spans="2:13" ht="36" x14ac:dyDescent="0.2">
      <c r="B40" s="50" t="s">
        <v>115</v>
      </c>
      <c r="C40" s="53" t="s">
        <v>131</v>
      </c>
      <c r="D40" s="52" t="s">
        <v>98</v>
      </c>
      <c r="E40" s="48">
        <v>5</v>
      </c>
      <c r="F40" s="49"/>
      <c r="G40" s="49"/>
      <c r="H40" s="49"/>
      <c r="I40" s="49"/>
      <c r="J40" s="49"/>
      <c r="K40" s="49"/>
      <c r="L40" s="49"/>
      <c r="M40" s="49"/>
    </row>
    <row r="41" spans="2:13" ht="24" x14ac:dyDescent="0.2">
      <c r="B41" s="50" t="s">
        <v>115</v>
      </c>
      <c r="C41" s="53" t="s">
        <v>132</v>
      </c>
      <c r="D41" s="52" t="s">
        <v>98</v>
      </c>
      <c r="E41" s="48">
        <v>10</v>
      </c>
      <c r="F41" s="49"/>
      <c r="G41" s="49"/>
      <c r="H41" s="49"/>
      <c r="I41" s="49"/>
      <c r="J41" s="49"/>
      <c r="K41" s="49"/>
      <c r="L41" s="49"/>
      <c r="M41" s="49"/>
    </row>
    <row r="42" spans="2:13" ht="24" x14ac:dyDescent="0.2">
      <c r="B42" s="50" t="s">
        <v>115</v>
      </c>
      <c r="C42" s="53" t="s">
        <v>133</v>
      </c>
      <c r="D42" s="52" t="s">
        <v>98</v>
      </c>
      <c r="E42" s="48">
        <v>10</v>
      </c>
      <c r="F42" s="49"/>
      <c r="G42" s="49"/>
      <c r="H42" s="49"/>
      <c r="I42" s="49"/>
      <c r="J42" s="49"/>
      <c r="K42" s="49"/>
      <c r="L42" s="49"/>
      <c r="M42" s="49"/>
    </row>
    <row r="43" spans="2:13" ht="24" x14ac:dyDescent="0.2">
      <c r="B43" s="50" t="s">
        <v>115</v>
      </c>
      <c r="C43" s="53" t="s">
        <v>134</v>
      </c>
      <c r="D43" s="52" t="s">
        <v>98</v>
      </c>
      <c r="E43" s="48">
        <v>10</v>
      </c>
      <c r="F43" s="49"/>
      <c r="G43" s="49"/>
      <c r="H43" s="49"/>
      <c r="I43" s="49"/>
      <c r="J43" s="49"/>
      <c r="K43" s="49"/>
      <c r="L43" s="49"/>
      <c r="M43" s="49"/>
    </row>
    <row r="44" spans="2:13" ht="24" x14ac:dyDescent="0.2">
      <c r="B44" s="50" t="s">
        <v>115</v>
      </c>
      <c r="C44" s="53" t="s">
        <v>135</v>
      </c>
      <c r="D44" s="52" t="s">
        <v>98</v>
      </c>
      <c r="E44" s="48">
        <v>5</v>
      </c>
      <c r="F44" s="49"/>
      <c r="G44" s="49"/>
      <c r="H44" s="49"/>
      <c r="I44" s="49"/>
      <c r="J44" s="49"/>
      <c r="K44" s="49"/>
      <c r="L44" s="49"/>
      <c r="M44" s="49"/>
    </row>
    <row r="45" spans="2:13" ht="36" x14ac:dyDescent="0.2">
      <c r="B45" s="50" t="s">
        <v>115</v>
      </c>
      <c r="C45" s="51" t="s">
        <v>136</v>
      </c>
      <c r="D45" s="52" t="s">
        <v>98</v>
      </c>
      <c r="E45" s="48">
        <v>1</v>
      </c>
      <c r="F45" s="49"/>
      <c r="G45" s="49"/>
      <c r="H45" s="49"/>
      <c r="I45" s="49"/>
      <c r="J45" s="49"/>
      <c r="K45" s="49"/>
      <c r="L45" s="49"/>
      <c r="M45" s="49"/>
    </row>
    <row r="46" spans="2:13" ht="36" x14ac:dyDescent="0.2">
      <c r="B46" s="50" t="s">
        <v>115</v>
      </c>
      <c r="C46" s="51" t="s">
        <v>137</v>
      </c>
      <c r="D46" s="52" t="s">
        <v>98</v>
      </c>
      <c r="E46" s="48">
        <v>1</v>
      </c>
      <c r="F46" s="49"/>
      <c r="G46" s="49"/>
      <c r="H46" s="49"/>
      <c r="I46" s="49"/>
      <c r="J46" s="49"/>
      <c r="K46" s="49"/>
      <c r="L46" s="49"/>
      <c r="M46" s="49"/>
    </row>
    <row r="47" spans="2:13" ht="24" x14ac:dyDescent="0.2">
      <c r="B47" s="50" t="s">
        <v>115</v>
      </c>
      <c r="C47" s="53" t="s">
        <v>138</v>
      </c>
      <c r="D47" s="52" t="s">
        <v>98</v>
      </c>
      <c r="E47" s="48">
        <v>1</v>
      </c>
      <c r="F47" s="49"/>
      <c r="G47" s="49"/>
      <c r="H47" s="49"/>
      <c r="I47" s="49"/>
      <c r="J47" s="49"/>
      <c r="K47" s="49"/>
      <c r="L47" s="49"/>
      <c r="M47" s="49"/>
    </row>
    <row r="48" spans="2:13" ht="24" x14ac:dyDescent="0.2">
      <c r="B48" s="50" t="s">
        <v>115</v>
      </c>
      <c r="C48" s="53" t="s">
        <v>139</v>
      </c>
      <c r="D48" s="52" t="s">
        <v>98</v>
      </c>
      <c r="E48" s="48">
        <v>1</v>
      </c>
      <c r="F48" s="49"/>
      <c r="G48" s="49"/>
      <c r="H48" s="49"/>
      <c r="I48" s="49"/>
      <c r="J48" s="49"/>
      <c r="K48" s="49"/>
      <c r="L48" s="49"/>
      <c r="M48" s="49"/>
    </row>
    <row r="49" spans="2:13" ht="24" x14ac:dyDescent="0.2">
      <c r="B49" s="50" t="s">
        <v>115</v>
      </c>
      <c r="C49" s="53" t="s">
        <v>140</v>
      </c>
      <c r="D49" s="52" t="s">
        <v>98</v>
      </c>
      <c r="E49" s="48">
        <v>1</v>
      </c>
      <c r="F49" s="49"/>
      <c r="G49" s="49"/>
      <c r="H49" s="49"/>
      <c r="I49" s="49"/>
      <c r="J49" s="49"/>
      <c r="K49" s="49"/>
      <c r="L49" s="49"/>
      <c r="M49" s="49"/>
    </row>
    <row r="50" spans="2:13" ht="48" x14ac:dyDescent="0.2">
      <c r="B50" s="50" t="s">
        <v>115</v>
      </c>
      <c r="C50" s="53" t="s">
        <v>141</v>
      </c>
      <c r="D50" s="52" t="s">
        <v>98</v>
      </c>
      <c r="E50" s="48">
        <v>2</v>
      </c>
      <c r="F50" s="49"/>
      <c r="G50" s="49"/>
      <c r="H50" s="49"/>
      <c r="I50" s="49"/>
      <c r="J50" s="49"/>
      <c r="K50" s="49"/>
      <c r="L50" s="49"/>
      <c r="M50" s="49"/>
    </row>
    <row r="51" spans="2:13" ht="24" x14ac:dyDescent="0.2">
      <c r="B51" s="50" t="s">
        <v>115</v>
      </c>
      <c r="C51" s="53" t="s">
        <v>142</v>
      </c>
      <c r="D51" s="52" t="s">
        <v>98</v>
      </c>
      <c r="E51" s="48">
        <v>1</v>
      </c>
      <c r="F51" s="49"/>
      <c r="G51" s="49"/>
      <c r="H51" s="49"/>
      <c r="I51" s="49"/>
      <c r="J51" s="49"/>
      <c r="K51" s="49"/>
      <c r="L51" s="49"/>
      <c r="M51" s="49"/>
    </row>
    <row r="52" spans="2:13" ht="28.5" customHeight="1" x14ac:dyDescent="0.2">
      <c r="B52" s="50" t="s">
        <v>115</v>
      </c>
      <c r="C52" s="53" t="s">
        <v>143</v>
      </c>
      <c r="D52" s="52" t="s">
        <v>98</v>
      </c>
      <c r="E52" s="48">
        <v>2</v>
      </c>
      <c r="F52" s="49"/>
      <c r="G52" s="49"/>
      <c r="H52" s="49"/>
      <c r="I52" s="49"/>
      <c r="J52" s="49"/>
      <c r="K52" s="49"/>
      <c r="L52" s="49"/>
      <c r="M52" s="49"/>
    </row>
    <row r="53" spans="2:13" ht="28.5" customHeight="1" x14ac:dyDescent="0.2">
      <c r="B53" s="50" t="s">
        <v>115</v>
      </c>
      <c r="C53" s="53" t="s">
        <v>144</v>
      </c>
      <c r="D53" s="52" t="s">
        <v>98</v>
      </c>
      <c r="E53" s="48">
        <v>1</v>
      </c>
      <c r="F53" s="49"/>
      <c r="G53" s="49"/>
      <c r="H53" s="49"/>
      <c r="I53" s="49"/>
      <c r="J53" s="49"/>
      <c r="K53" s="49"/>
      <c r="L53" s="49"/>
      <c r="M53" s="49"/>
    </row>
    <row r="54" spans="2:13" ht="48" x14ac:dyDescent="0.2">
      <c r="B54" s="50" t="s">
        <v>115</v>
      </c>
      <c r="C54" s="53" t="s">
        <v>145</v>
      </c>
      <c r="D54" s="52" t="s">
        <v>98</v>
      </c>
      <c r="E54" s="48">
        <v>1</v>
      </c>
      <c r="F54" s="49"/>
      <c r="G54" s="49"/>
      <c r="H54" s="49"/>
      <c r="I54" s="49"/>
      <c r="J54" s="49"/>
      <c r="K54" s="49"/>
      <c r="L54" s="49"/>
      <c r="M54" s="49"/>
    </row>
    <row r="55" spans="2:13" ht="28.5" customHeight="1" x14ac:dyDescent="0.2">
      <c r="B55" s="50" t="s">
        <v>115</v>
      </c>
      <c r="C55" s="53" t="s">
        <v>146</v>
      </c>
      <c r="D55" s="52" t="s">
        <v>147</v>
      </c>
      <c r="E55" s="48">
        <v>1</v>
      </c>
      <c r="F55" s="49"/>
      <c r="G55" s="49"/>
      <c r="H55" s="49"/>
      <c r="I55" s="49"/>
      <c r="J55" s="49"/>
      <c r="K55" s="49"/>
      <c r="L55" s="49"/>
      <c r="M55" s="49"/>
    </row>
    <row r="56" spans="2:13" ht="28.5" customHeight="1" x14ac:dyDescent="0.2">
      <c r="B56" s="50" t="s">
        <v>115</v>
      </c>
      <c r="C56" s="53" t="s">
        <v>148</v>
      </c>
      <c r="D56" s="52" t="s">
        <v>98</v>
      </c>
      <c r="E56" s="48">
        <v>2</v>
      </c>
      <c r="F56" s="49"/>
      <c r="G56" s="49"/>
      <c r="H56" s="49"/>
      <c r="I56" s="49"/>
      <c r="J56" s="49"/>
      <c r="K56" s="49"/>
      <c r="L56" s="49"/>
      <c r="M56" s="49"/>
    </row>
    <row r="57" spans="2:13" ht="28.5" customHeight="1" x14ac:dyDescent="0.2">
      <c r="B57" s="50" t="s">
        <v>115</v>
      </c>
      <c r="C57" s="53" t="s">
        <v>149</v>
      </c>
      <c r="D57" s="52" t="s">
        <v>98</v>
      </c>
      <c r="E57" s="48">
        <v>1</v>
      </c>
      <c r="F57" s="49"/>
      <c r="G57" s="49"/>
      <c r="H57" s="49"/>
      <c r="I57" s="49"/>
      <c r="J57" s="49"/>
      <c r="K57" s="49"/>
      <c r="L57" s="49"/>
      <c r="M57" s="49"/>
    </row>
    <row r="58" spans="2:13" ht="28.5" customHeight="1" x14ac:dyDescent="0.2">
      <c r="B58" s="50" t="s">
        <v>115</v>
      </c>
      <c r="C58" s="53" t="s">
        <v>150</v>
      </c>
      <c r="D58" s="52" t="s">
        <v>98</v>
      </c>
      <c r="E58" s="48">
        <v>1</v>
      </c>
      <c r="F58" s="49"/>
      <c r="G58" s="49"/>
      <c r="H58" s="49"/>
      <c r="I58" s="49"/>
      <c r="J58" s="49"/>
      <c r="K58" s="49"/>
      <c r="L58" s="49"/>
      <c r="M58" s="49"/>
    </row>
    <row r="59" spans="2:13" ht="28.5" customHeight="1" x14ac:dyDescent="0.2">
      <c r="B59" s="50" t="s">
        <v>115</v>
      </c>
      <c r="C59" s="53" t="s">
        <v>151</v>
      </c>
      <c r="D59" s="52" t="s">
        <v>98</v>
      </c>
      <c r="E59" s="48">
        <v>1</v>
      </c>
      <c r="F59" s="49"/>
      <c r="G59" s="49"/>
      <c r="H59" s="49"/>
      <c r="I59" s="49"/>
      <c r="J59" s="49"/>
      <c r="K59" s="49"/>
      <c r="L59" s="49"/>
      <c r="M59" s="49"/>
    </row>
    <row r="60" spans="2:13" ht="28.5" customHeight="1" x14ac:dyDescent="0.2">
      <c r="B60" s="50" t="s">
        <v>115</v>
      </c>
      <c r="C60" s="53" t="s">
        <v>152</v>
      </c>
      <c r="D60" s="52" t="s">
        <v>98</v>
      </c>
      <c r="E60" s="48">
        <v>1</v>
      </c>
      <c r="F60" s="49"/>
      <c r="G60" s="49"/>
      <c r="H60" s="49"/>
      <c r="I60" s="49"/>
      <c r="J60" s="49"/>
      <c r="K60" s="49"/>
      <c r="L60" s="49"/>
      <c r="M60" s="49"/>
    </row>
    <row r="61" spans="2:13" ht="28.5" customHeight="1" x14ac:dyDescent="0.2">
      <c r="B61" s="50" t="s">
        <v>115</v>
      </c>
      <c r="C61" s="53" t="s">
        <v>153</v>
      </c>
      <c r="D61" s="52" t="s">
        <v>98</v>
      </c>
      <c r="E61" s="48">
        <v>1</v>
      </c>
      <c r="F61" s="49"/>
      <c r="G61" s="49"/>
      <c r="H61" s="49"/>
      <c r="I61" s="49"/>
      <c r="J61" s="49"/>
      <c r="K61" s="49"/>
      <c r="L61" s="49"/>
      <c r="M61" s="49"/>
    </row>
    <row r="62" spans="2:13" ht="60" customHeight="1" x14ac:dyDescent="0.2">
      <c r="B62" s="50" t="s">
        <v>115</v>
      </c>
      <c r="C62" s="51" t="s">
        <v>154</v>
      </c>
      <c r="D62" s="52" t="s">
        <v>98</v>
      </c>
      <c r="E62" s="48">
        <v>2</v>
      </c>
      <c r="F62" s="49"/>
      <c r="G62" s="49"/>
      <c r="H62" s="49"/>
      <c r="I62" s="49"/>
      <c r="J62" s="49"/>
      <c r="K62" s="49"/>
      <c r="L62" s="49"/>
      <c r="M62" s="49"/>
    </row>
    <row r="63" spans="2:13" ht="48" x14ac:dyDescent="0.2">
      <c r="B63" s="50" t="s">
        <v>115</v>
      </c>
      <c r="C63" s="53" t="s">
        <v>155</v>
      </c>
      <c r="D63" s="52" t="s">
        <v>98</v>
      </c>
      <c r="E63" s="48">
        <v>2</v>
      </c>
      <c r="F63" s="49"/>
      <c r="G63" s="49"/>
      <c r="H63" s="49"/>
      <c r="I63" s="49"/>
      <c r="J63" s="49"/>
      <c r="K63" s="49"/>
      <c r="L63" s="49"/>
      <c r="M63" s="49"/>
    </row>
    <row r="64" spans="2:13" ht="48" x14ac:dyDescent="0.2">
      <c r="B64" s="50" t="s">
        <v>115</v>
      </c>
      <c r="C64" s="53" t="s">
        <v>156</v>
      </c>
      <c r="D64" s="52" t="s">
        <v>98</v>
      </c>
      <c r="E64" s="48">
        <v>3</v>
      </c>
      <c r="F64" s="49"/>
      <c r="G64" s="49"/>
      <c r="H64" s="49"/>
      <c r="I64" s="49"/>
      <c r="J64" s="49"/>
      <c r="K64" s="49"/>
      <c r="L64" s="49"/>
      <c r="M64" s="49"/>
    </row>
    <row r="65" spans="2:13" ht="36" x14ac:dyDescent="0.2">
      <c r="B65" s="50" t="s">
        <v>115</v>
      </c>
      <c r="C65" s="53" t="s">
        <v>157</v>
      </c>
      <c r="D65" s="52" t="s">
        <v>98</v>
      </c>
      <c r="E65" s="48">
        <v>10</v>
      </c>
      <c r="F65" s="49"/>
      <c r="G65" s="49"/>
      <c r="H65" s="49"/>
      <c r="I65" s="49"/>
      <c r="J65" s="49"/>
      <c r="K65" s="49"/>
      <c r="L65" s="49"/>
      <c r="M65" s="49"/>
    </row>
    <row r="66" spans="2:13" ht="36" x14ac:dyDescent="0.2">
      <c r="B66" s="50" t="s">
        <v>115</v>
      </c>
      <c r="C66" s="53" t="s">
        <v>158</v>
      </c>
      <c r="D66" s="52" t="s">
        <v>98</v>
      </c>
      <c r="E66" s="48">
        <v>3</v>
      </c>
      <c r="F66" s="49"/>
      <c r="G66" s="49"/>
      <c r="H66" s="49"/>
      <c r="I66" s="49"/>
      <c r="J66" s="49"/>
      <c r="K66" s="49"/>
      <c r="L66" s="49"/>
      <c r="M66" s="49"/>
    </row>
    <row r="67" spans="2:13" ht="33" customHeight="1" x14ac:dyDescent="0.2">
      <c r="B67" s="50" t="s">
        <v>115</v>
      </c>
      <c r="C67" s="53" t="s">
        <v>159</v>
      </c>
      <c r="D67" s="52" t="s">
        <v>98</v>
      </c>
      <c r="E67" s="48">
        <v>20</v>
      </c>
      <c r="F67" s="49"/>
      <c r="G67" s="49"/>
      <c r="H67" s="49"/>
      <c r="I67" s="49"/>
      <c r="J67" s="49"/>
      <c r="K67" s="49"/>
      <c r="L67" s="49"/>
      <c r="M67" s="49"/>
    </row>
    <row r="68" spans="2:13" ht="24" x14ac:dyDescent="0.2">
      <c r="B68" s="50" t="s">
        <v>115</v>
      </c>
      <c r="C68" s="53" t="s">
        <v>160</v>
      </c>
      <c r="D68" s="52" t="s">
        <v>98</v>
      </c>
      <c r="E68" s="48">
        <v>1</v>
      </c>
      <c r="F68" s="49"/>
      <c r="G68" s="49"/>
      <c r="H68" s="49"/>
      <c r="I68" s="49"/>
      <c r="J68" s="49"/>
      <c r="K68" s="49"/>
      <c r="L68" s="49"/>
      <c r="M68" s="49"/>
    </row>
    <row r="69" spans="2:13" ht="36" x14ac:dyDescent="0.2">
      <c r="B69" s="50" t="s">
        <v>115</v>
      </c>
      <c r="C69" s="53" t="s">
        <v>161</v>
      </c>
      <c r="D69" s="52" t="s">
        <v>98</v>
      </c>
      <c r="E69" s="48">
        <v>1</v>
      </c>
      <c r="F69" s="49"/>
      <c r="G69" s="49"/>
      <c r="H69" s="49"/>
      <c r="I69" s="49"/>
      <c r="J69" s="49"/>
      <c r="K69" s="49"/>
      <c r="L69" s="49"/>
      <c r="M69" s="49"/>
    </row>
    <row r="70" spans="2:13" ht="48" x14ac:dyDescent="0.2">
      <c r="B70" s="50" t="s">
        <v>115</v>
      </c>
      <c r="C70" s="53" t="s">
        <v>162</v>
      </c>
      <c r="D70" s="52" t="s">
        <v>98</v>
      </c>
      <c r="E70" s="48">
        <v>20</v>
      </c>
      <c r="F70" s="49"/>
      <c r="G70" s="49"/>
      <c r="H70" s="49"/>
      <c r="I70" s="49"/>
      <c r="J70" s="49"/>
      <c r="K70" s="49"/>
      <c r="L70" s="49"/>
      <c r="M70" s="49"/>
    </row>
    <row r="71" spans="2:13" ht="24" x14ac:dyDescent="0.2">
      <c r="B71" s="50" t="s">
        <v>115</v>
      </c>
      <c r="C71" s="53" t="s">
        <v>163</v>
      </c>
      <c r="D71" s="52" t="s">
        <v>98</v>
      </c>
      <c r="E71" s="48">
        <v>1</v>
      </c>
      <c r="F71" s="49"/>
      <c r="G71" s="49"/>
      <c r="H71" s="49"/>
      <c r="I71" s="49"/>
      <c r="J71" s="49"/>
      <c r="K71" s="49"/>
      <c r="L71" s="49"/>
      <c r="M71" s="49"/>
    </row>
    <row r="72" spans="2:13" ht="24" x14ac:dyDescent="0.2">
      <c r="B72" s="50" t="s">
        <v>115</v>
      </c>
      <c r="C72" s="53" t="s">
        <v>164</v>
      </c>
      <c r="D72" s="52" t="s">
        <v>98</v>
      </c>
      <c r="E72" s="48">
        <v>1</v>
      </c>
      <c r="F72" s="49"/>
      <c r="G72" s="49"/>
      <c r="H72" s="49"/>
      <c r="I72" s="49"/>
      <c r="J72" s="49"/>
      <c r="K72" s="49"/>
      <c r="L72" s="49"/>
      <c r="M72" s="49"/>
    </row>
    <row r="73" spans="2:13" ht="37.5" customHeight="1" x14ac:dyDescent="0.2">
      <c r="B73" s="54" t="s">
        <v>115</v>
      </c>
      <c r="C73" s="55" t="s">
        <v>165</v>
      </c>
      <c r="D73" s="56" t="s">
        <v>98</v>
      </c>
      <c r="E73" s="57">
        <v>1</v>
      </c>
      <c r="F73" s="58"/>
      <c r="G73" s="58"/>
      <c r="H73" s="58"/>
      <c r="I73" s="58"/>
      <c r="J73" s="58"/>
      <c r="K73" s="58"/>
      <c r="L73" s="58"/>
      <c r="M73" s="58"/>
    </row>
    <row r="74" spans="2:13" ht="28.5" customHeight="1" x14ac:dyDescent="0.2">
      <c r="B74" s="59" t="s">
        <v>166</v>
      </c>
      <c r="C74" s="60"/>
      <c r="D74" s="61"/>
      <c r="E74" s="61"/>
      <c r="F74" s="62"/>
      <c r="G74" s="62"/>
      <c r="H74" s="62"/>
      <c r="I74" s="62"/>
      <c r="J74" s="62"/>
      <c r="K74" s="62"/>
      <c r="L74" s="62"/>
      <c r="M74" s="63"/>
    </row>
    <row r="75" spans="2:13" ht="48" x14ac:dyDescent="0.2">
      <c r="B75" s="64" t="s">
        <v>96</v>
      </c>
      <c r="C75" s="65" t="s">
        <v>167</v>
      </c>
      <c r="D75" s="66" t="s">
        <v>98</v>
      </c>
      <c r="E75" s="67">
        <v>1</v>
      </c>
      <c r="F75" s="68"/>
      <c r="G75" s="68"/>
      <c r="H75" s="68"/>
      <c r="I75" s="68"/>
      <c r="J75" s="68"/>
      <c r="K75" s="68"/>
      <c r="L75" s="68"/>
      <c r="M75" s="68"/>
    </row>
    <row r="76" spans="2:13" ht="36" x14ac:dyDescent="0.2">
      <c r="B76" s="69" t="s">
        <v>96</v>
      </c>
      <c r="C76" s="70" t="s">
        <v>168</v>
      </c>
      <c r="D76" s="71" t="s">
        <v>98</v>
      </c>
      <c r="E76" s="48">
        <v>1</v>
      </c>
      <c r="F76" s="72"/>
      <c r="G76" s="72"/>
      <c r="H76" s="72"/>
      <c r="I76" s="72"/>
      <c r="J76" s="72"/>
      <c r="K76" s="72"/>
      <c r="L76" s="72"/>
      <c r="M76" s="72"/>
    </row>
    <row r="77" spans="2:13" ht="24" x14ac:dyDescent="0.2">
      <c r="B77" s="69" t="s">
        <v>96</v>
      </c>
      <c r="C77" s="70" t="s">
        <v>101</v>
      </c>
      <c r="D77" s="71" t="s">
        <v>98</v>
      </c>
      <c r="E77" s="48">
        <v>1</v>
      </c>
      <c r="F77" s="72"/>
      <c r="G77" s="72"/>
      <c r="H77" s="72"/>
      <c r="I77" s="72"/>
      <c r="J77" s="72"/>
      <c r="K77" s="72"/>
      <c r="L77" s="72"/>
      <c r="M77" s="72"/>
    </row>
    <row r="78" spans="2:13" ht="24" x14ac:dyDescent="0.2">
      <c r="B78" s="69" t="s">
        <v>96</v>
      </c>
      <c r="C78" s="70" t="s">
        <v>169</v>
      </c>
      <c r="D78" s="71" t="s">
        <v>98</v>
      </c>
      <c r="E78" s="48">
        <v>1</v>
      </c>
      <c r="F78" s="72"/>
      <c r="G78" s="72"/>
      <c r="H78" s="72"/>
      <c r="I78" s="72"/>
      <c r="J78" s="72"/>
      <c r="K78" s="72"/>
      <c r="L78" s="72"/>
      <c r="M78" s="72"/>
    </row>
    <row r="79" spans="2:13" ht="36" x14ac:dyDescent="0.2">
      <c r="B79" s="69" t="s">
        <v>96</v>
      </c>
      <c r="C79" s="70" t="s">
        <v>170</v>
      </c>
      <c r="D79" s="71" t="s">
        <v>98</v>
      </c>
      <c r="E79" s="48">
        <v>1</v>
      </c>
      <c r="F79" s="72"/>
      <c r="G79" s="72"/>
      <c r="H79" s="72"/>
      <c r="I79" s="72"/>
      <c r="J79" s="72"/>
      <c r="K79" s="72"/>
      <c r="L79" s="72"/>
      <c r="M79" s="72"/>
    </row>
    <row r="80" spans="2:13" ht="24" x14ac:dyDescent="0.2">
      <c r="B80" s="69" t="s">
        <v>96</v>
      </c>
      <c r="C80" s="70" t="s">
        <v>171</v>
      </c>
      <c r="D80" s="71" t="s">
        <v>98</v>
      </c>
      <c r="E80" s="48">
        <v>1</v>
      </c>
      <c r="F80" s="72"/>
      <c r="G80" s="72"/>
      <c r="H80" s="72"/>
      <c r="I80" s="72"/>
      <c r="J80" s="72"/>
      <c r="K80" s="72"/>
      <c r="L80" s="72"/>
      <c r="M80" s="72"/>
    </row>
    <row r="81" spans="2:13" ht="24" x14ac:dyDescent="0.2">
      <c r="B81" s="69" t="s">
        <v>96</v>
      </c>
      <c r="C81" s="70" t="s">
        <v>172</v>
      </c>
      <c r="D81" s="71" t="s">
        <v>98</v>
      </c>
      <c r="E81" s="48">
        <v>1</v>
      </c>
      <c r="F81" s="72"/>
      <c r="G81" s="72"/>
      <c r="H81" s="72"/>
      <c r="I81" s="72"/>
      <c r="J81" s="72"/>
      <c r="K81" s="72"/>
      <c r="L81" s="72"/>
      <c r="M81" s="72"/>
    </row>
    <row r="82" spans="2:13" ht="24" x14ac:dyDescent="0.2">
      <c r="B82" s="69" t="s">
        <v>96</v>
      </c>
      <c r="C82" s="70" t="s">
        <v>107</v>
      </c>
      <c r="D82" s="71" t="s">
        <v>98</v>
      </c>
      <c r="E82" s="48">
        <v>1</v>
      </c>
      <c r="F82" s="72"/>
      <c r="G82" s="72"/>
      <c r="H82" s="72"/>
      <c r="I82" s="72"/>
      <c r="J82" s="72"/>
      <c r="K82" s="72"/>
      <c r="L82" s="72"/>
      <c r="M82" s="72"/>
    </row>
    <row r="83" spans="2:13" ht="24" x14ac:dyDescent="0.2">
      <c r="B83" s="69" t="s">
        <v>96</v>
      </c>
      <c r="C83" s="70" t="s">
        <v>173</v>
      </c>
      <c r="D83" s="71" t="s">
        <v>98</v>
      </c>
      <c r="E83" s="48">
        <v>1</v>
      </c>
      <c r="F83" s="72"/>
      <c r="G83" s="72"/>
      <c r="H83" s="72"/>
      <c r="I83" s="72"/>
      <c r="J83" s="72"/>
      <c r="K83" s="72"/>
      <c r="L83" s="72"/>
      <c r="M83" s="72"/>
    </row>
    <row r="84" spans="2:13" ht="48" x14ac:dyDescent="0.2">
      <c r="B84" s="69" t="s">
        <v>96</v>
      </c>
      <c r="C84" s="73" t="s">
        <v>174</v>
      </c>
      <c r="D84" s="71" t="s">
        <v>98</v>
      </c>
      <c r="E84" s="48">
        <v>1</v>
      </c>
      <c r="F84" s="72"/>
      <c r="G84" s="72"/>
      <c r="H84" s="72"/>
      <c r="I84" s="72"/>
      <c r="J84" s="72"/>
      <c r="K84" s="72"/>
      <c r="L84" s="72"/>
      <c r="M84" s="72"/>
    </row>
    <row r="85" spans="2:13" ht="24" x14ac:dyDescent="0.2">
      <c r="B85" s="69" t="s">
        <v>96</v>
      </c>
      <c r="C85" s="70" t="s">
        <v>175</v>
      </c>
      <c r="D85" s="71" t="s">
        <v>98</v>
      </c>
      <c r="E85" s="48">
        <v>1</v>
      </c>
      <c r="F85" s="72"/>
      <c r="G85" s="72"/>
      <c r="H85" s="72"/>
      <c r="I85" s="72"/>
      <c r="J85" s="72"/>
      <c r="K85" s="72"/>
      <c r="L85" s="72"/>
      <c r="M85" s="72"/>
    </row>
    <row r="86" spans="2:13" ht="48" x14ac:dyDescent="0.2">
      <c r="B86" s="69" t="s">
        <v>96</v>
      </c>
      <c r="C86" s="70" t="s">
        <v>176</v>
      </c>
      <c r="D86" s="71" t="s">
        <v>98</v>
      </c>
      <c r="E86" s="48">
        <v>1</v>
      </c>
      <c r="F86" s="72"/>
      <c r="G86" s="72"/>
      <c r="H86" s="72"/>
      <c r="I86" s="72"/>
      <c r="J86" s="72"/>
      <c r="K86" s="72"/>
      <c r="L86" s="72"/>
      <c r="M86" s="72"/>
    </row>
    <row r="87" spans="2:13" ht="24" x14ac:dyDescent="0.2">
      <c r="B87" s="69" t="s">
        <v>96</v>
      </c>
      <c r="C87" s="70" t="s">
        <v>177</v>
      </c>
      <c r="D87" s="71" t="s">
        <v>98</v>
      </c>
      <c r="E87" s="48">
        <v>1</v>
      </c>
      <c r="F87" s="72"/>
      <c r="G87" s="72"/>
      <c r="H87" s="72"/>
      <c r="I87" s="72"/>
      <c r="J87" s="72"/>
      <c r="K87" s="72"/>
      <c r="L87" s="72"/>
      <c r="M87" s="72"/>
    </row>
    <row r="88" spans="2:13" ht="24" x14ac:dyDescent="0.2">
      <c r="B88" s="69" t="s">
        <v>115</v>
      </c>
      <c r="C88" s="70" t="s">
        <v>178</v>
      </c>
      <c r="D88" s="71" t="s">
        <v>98</v>
      </c>
      <c r="E88" s="48">
        <v>1</v>
      </c>
      <c r="F88" s="72"/>
      <c r="G88" s="72"/>
      <c r="H88" s="72"/>
      <c r="I88" s="72"/>
      <c r="J88" s="72"/>
      <c r="K88" s="72"/>
      <c r="L88" s="72"/>
      <c r="M88" s="72"/>
    </row>
    <row r="89" spans="2:13" ht="24" x14ac:dyDescent="0.2">
      <c r="B89" s="69" t="s">
        <v>115</v>
      </c>
      <c r="C89" s="70" t="s">
        <v>179</v>
      </c>
      <c r="D89" s="71" t="s">
        <v>98</v>
      </c>
      <c r="E89" s="48">
        <v>1</v>
      </c>
      <c r="F89" s="72"/>
      <c r="G89" s="72"/>
      <c r="H89" s="72"/>
      <c r="I89" s="72"/>
      <c r="J89" s="72"/>
      <c r="K89" s="72"/>
      <c r="L89" s="72"/>
      <c r="M89" s="72"/>
    </row>
    <row r="90" spans="2:13" ht="24" x14ac:dyDescent="0.2">
      <c r="B90" s="69" t="s">
        <v>115</v>
      </c>
      <c r="C90" s="70" t="s">
        <v>119</v>
      </c>
      <c r="D90" s="71" t="s">
        <v>98</v>
      </c>
      <c r="E90" s="48">
        <v>5</v>
      </c>
      <c r="F90" s="72"/>
      <c r="G90" s="72"/>
      <c r="H90" s="72"/>
      <c r="I90" s="72"/>
      <c r="J90" s="72"/>
      <c r="K90" s="72"/>
      <c r="L90" s="72"/>
      <c r="M90" s="72"/>
    </row>
    <row r="91" spans="2:13" ht="24" x14ac:dyDescent="0.2">
      <c r="B91" s="69" t="s">
        <v>115</v>
      </c>
      <c r="C91" s="70" t="s">
        <v>180</v>
      </c>
      <c r="D91" s="71" t="s">
        <v>98</v>
      </c>
      <c r="E91" s="48">
        <v>2</v>
      </c>
      <c r="F91" s="72"/>
      <c r="G91" s="72"/>
      <c r="H91" s="72"/>
      <c r="I91" s="72"/>
      <c r="J91" s="72"/>
      <c r="K91" s="72"/>
      <c r="L91" s="72"/>
      <c r="M91" s="72"/>
    </row>
    <row r="92" spans="2:13" ht="24" customHeight="1" x14ac:dyDescent="0.2">
      <c r="B92" s="69" t="s">
        <v>115</v>
      </c>
      <c r="C92" s="74" t="s">
        <v>125</v>
      </c>
      <c r="D92" s="71" t="s">
        <v>98</v>
      </c>
      <c r="E92" s="48">
        <v>1</v>
      </c>
      <c r="F92" s="72"/>
      <c r="G92" s="72"/>
      <c r="H92" s="72"/>
      <c r="I92" s="72"/>
      <c r="J92" s="72"/>
      <c r="K92" s="72"/>
      <c r="L92" s="72"/>
      <c r="M92" s="72"/>
    </row>
    <row r="93" spans="2:13" ht="36" x14ac:dyDescent="0.2">
      <c r="B93" s="69" t="s">
        <v>115</v>
      </c>
      <c r="C93" s="70" t="s">
        <v>128</v>
      </c>
      <c r="D93" s="71" t="s">
        <v>98</v>
      </c>
      <c r="E93" s="48">
        <v>5</v>
      </c>
      <c r="F93" s="72"/>
      <c r="G93" s="72"/>
      <c r="H93" s="72"/>
      <c r="I93" s="72"/>
      <c r="J93" s="72"/>
      <c r="K93" s="72"/>
      <c r="L93" s="72"/>
      <c r="M93" s="72"/>
    </row>
    <row r="94" spans="2:13" ht="36" x14ac:dyDescent="0.2">
      <c r="B94" s="69" t="s">
        <v>115</v>
      </c>
      <c r="C94" s="70" t="s">
        <v>129</v>
      </c>
      <c r="D94" s="71" t="s">
        <v>98</v>
      </c>
      <c r="E94" s="48">
        <v>5</v>
      </c>
      <c r="F94" s="72"/>
      <c r="G94" s="72"/>
      <c r="H94" s="72"/>
      <c r="I94" s="72"/>
      <c r="J94" s="72"/>
      <c r="K94" s="72"/>
      <c r="L94" s="72"/>
      <c r="M94" s="72"/>
    </row>
    <row r="95" spans="2:13" ht="36" x14ac:dyDescent="0.2">
      <c r="B95" s="69" t="s">
        <v>115</v>
      </c>
      <c r="C95" s="70" t="s">
        <v>130</v>
      </c>
      <c r="D95" s="71" t="s">
        <v>98</v>
      </c>
      <c r="E95" s="48">
        <v>5</v>
      </c>
      <c r="F95" s="72"/>
      <c r="G95" s="72"/>
      <c r="H95" s="72"/>
      <c r="I95" s="72"/>
      <c r="J95" s="72"/>
      <c r="K95" s="72"/>
      <c r="L95" s="72"/>
      <c r="M95" s="72"/>
    </row>
    <row r="96" spans="2:13" ht="36" x14ac:dyDescent="0.2">
      <c r="B96" s="69" t="s">
        <v>115</v>
      </c>
      <c r="C96" s="70" t="s">
        <v>131</v>
      </c>
      <c r="D96" s="71" t="s">
        <v>98</v>
      </c>
      <c r="E96" s="48">
        <v>5</v>
      </c>
      <c r="F96" s="72"/>
      <c r="G96" s="72"/>
      <c r="H96" s="72"/>
      <c r="I96" s="72"/>
      <c r="J96" s="72"/>
      <c r="K96" s="72"/>
      <c r="L96" s="72"/>
      <c r="M96" s="72"/>
    </row>
    <row r="97" spans="2:13" ht="24" x14ac:dyDescent="0.2">
      <c r="B97" s="69" t="s">
        <v>115</v>
      </c>
      <c r="C97" s="70" t="s">
        <v>132</v>
      </c>
      <c r="D97" s="71" t="s">
        <v>98</v>
      </c>
      <c r="E97" s="48">
        <v>5</v>
      </c>
      <c r="F97" s="72"/>
      <c r="G97" s="72"/>
      <c r="H97" s="72"/>
      <c r="I97" s="72"/>
      <c r="J97" s="72"/>
      <c r="K97" s="72"/>
      <c r="L97" s="72"/>
      <c r="M97" s="72"/>
    </row>
    <row r="98" spans="2:13" ht="24" x14ac:dyDescent="0.2">
      <c r="B98" s="69" t="s">
        <v>115</v>
      </c>
      <c r="C98" s="70" t="s">
        <v>133</v>
      </c>
      <c r="D98" s="71" t="s">
        <v>98</v>
      </c>
      <c r="E98" s="48">
        <v>5</v>
      </c>
      <c r="F98" s="72"/>
      <c r="G98" s="72"/>
      <c r="H98" s="72"/>
      <c r="I98" s="72"/>
      <c r="J98" s="72"/>
      <c r="K98" s="72"/>
      <c r="L98" s="72"/>
      <c r="M98" s="72"/>
    </row>
    <row r="99" spans="2:13" ht="24" x14ac:dyDescent="0.2">
      <c r="B99" s="69" t="s">
        <v>115</v>
      </c>
      <c r="C99" s="70" t="s">
        <v>134</v>
      </c>
      <c r="D99" s="71" t="s">
        <v>98</v>
      </c>
      <c r="E99" s="48">
        <v>5</v>
      </c>
      <c r="F99" s="72"/>
      <c r="G99" s="72"/>
      <c r="H99" s="72"/>
      <c r="I99" s="72"/>
      <c r="J99" s="72"/>
      <c r="K99" s="72"/>
      <c r="L99" s="72"/>
      <c r="M99" s="72"/>
    </row>
    <row r="100" spans="2:13" ht="24" x14ac:dyDescent="0.2">
      <c r="B100" s="69" t="s">
        <v>115</v>
      </c>
      <c r="C100" s="70" t="s">
        <v>135</v>
      </c>
      <c r="D100" s="71" t="s">
        <v>98</v>
      </c>
      <c r="E100" s="48">
        <v>5</v>
      </c>
      <c r="F100" s="72"/>
      <c r="G100" s="72"/>
      <c r="H100" s="72"/>
      <c r="I100" s="72"/>
      <c r="J100" s="72"/>
      <c r="K100" s="72"/>
      <c r="L100" s="72"/>
      <c r="M100" s="72"/>
    </row>
    <row r="101" spans="2:13" ht="24" x14ac:dyDescent="0.2">
      <c r="B101" s="69" t="s">
        <v>115</v>
      </c>
      <c r="C101" s="70" t="s">
        <v>138</v>
      </c>
      <c r="D101" s="71" t="s">
        <v>98</v>
      </c>
      <c r="E101" s="48">
        <v>1</v>
      </c>
      <c r="F101" s="72"/>
      <c r="G101" s="72"/>
      <c r="H101" s="72"/>
      <c r="I101" s="72"/>
      <c r="J101" s="72"/>
      <c r="K101" s="72"/>
      <c r="L101" s="72"/>
      <c r="M101" s="72"/>
    </row>
    <row r="102" spans="2:13" ht="36" x14ac:dyDescent="0.2">
      <c r="B102" s="69" t="s">
        <v>115</v>
      </c>
      <c r="C102" s="70" t="s">
        <v>181</v>
      </c>
      <c r="D102" s="71" t="s">
        <v>98</v>
      </c>
      <c r="E102" s="48">
        <v>1</v>
      </c>
      <c r="F102" s="72"/>
      <c r="G102" s="72"/>
      <c r="H102" s="72"/>
      <c r="I102" s="72"/>
      <c r="J102" s="72"/>
      <c r="K102" s="72"/>
      <c r="L102" s="72"/>
      <c r="M102" s="72"/>
    </row>
    <row r="103" spans="2:13" ht="36" x14ac:dyDescent="0.2">
      <c r="B103" s="69" t="s">
        <v>115</v>
      </c>
      <c r="C103" s="70" t="s">
        <v>182</v>
      </c>
      <c r="D103" s="71" t="s">
        <v>98</v>
      </c>
      <c r="E103" s="48">
        <v>2</v>
      </c>
      <c r="F103" s="72"/>
      <c r="G103" s="72"/>
      <c r="H103" s="72"/>
      <c r="I103" s="72"/>
      <c r="J103" s="72"/>
      <c r="K103" s="72"/>
      <c r="L103" s="72"/>
      <c r="M103" s="72"/>
    </row>
    <row r="104" spans="2:13" ht="60" x14ac:dyDescent="0.2">
      <c r="B104" s="69" t="s">
        <v>115</v>
      </c>
      <c r="C104" s="70" t="s">
        <v>183</v>
      </c>
      <c r="D104" s="71" t="s">
        <v>98</v>
      </c>
      <c r="E104" s="48">
        <v>1</v>
      </c>
      <c r="F104" s="72"/>
      <c r="G104" s="72"/>
      <c r="H104" s="72"/>
      <c r="I104" s="72"/>
      <c r="J104" s="72"/>
      <c r="K104" s="72"/>
      <c r="L104" s="72"/>
      <c r="M104" s="72"/>
    </row>
    <row r="105" spans="2:13" ht="24" x14ac:dyDescent="0.2">
      <c r="B105" s="69" t="s">
        <v>115</v>
      </c>
      <c r="C105" s="70" t="s">
        <v>139</v>
      </c>
      <c r="D105" s="71" t="s">
        <v>98</v>
      </c>
      <c r="E105" s="48">
        <v>1</v>
      </c>
      <c r="F105" s="72"/>
      <c r="G105" s="72"/>
      <c r="H105" s="72"/>
      <c r="I105" s="72"/>
      <c r="J105" s="72"/>
      <c r="K105" s="72"/>
      <c r="L105" s="72"/>
      <c r="M105" s="72"/>
    </row>
    <row r="106" spans="2:13" ht="36" x14ac:dyDescent="0.2">
      <c r="B106" s="69" t="s">
        <v>115</v>
      </c>
      <c r="C106" s="70" t="s">
        <v>184</v>
      </c>
      <c r="D106" s="71" t="s">
        <v>98</v>
      </c>
      <c r="E106" s="48">
        <v>1</v>
      </c>
      <c r="F106" s="72"/>
      <c r="G106" s="72"/>
      <c r="H106" s="72"/>
      <c r="I106" s="72"/>
      <c r="J106" s="72"/>
      <c r="K106" s="72"/>
      <c r="L106" s="72"/>
      <c r="M106" s="72"/>
    </row>
    <row r="107" spans="2:13" ht="48" x14ac:dyDescent="0.2">
      <c r="B107" s="69" t="s">
        <v>115</v>
      </c>
      <c r="C107" s="70" t="s">
        <v>141</v>
      </c>
      <c r="D107" s="71" t="s">
        <v>98</v>
      </c>
      <c r="E107" s="48">
        <v>2</v>
      </c>
      <c r="F107" s="72"/>
      <c r="G107" s="72"/>
      <c r="H107" s="72"/>
      <c r="I107" s="72"/>
      <c r="J107" s="72"/>
      <c r="K107" s="72"/>
      <c r="L107" s="72"/>
      <c r="M107" s="72"/>
    </row>
    <row r="108" spans="2:13" ht="36" x14ac:dyDescent="0.2">
      <c r="B108" s="69" t="s">
        <v>115</v>
      </c>
      <c r="C108" s="70" t="s">
        <v>185</v>
      </c>
      <c r="D108" s="71" t="s">
        <v>98</v>
      </c>
      <c r="E108" s="48">
        <v>1</v>
      </c>
      <c r="F108" s="72"/>
      <c r="G108" s="72"/>
      <c r="H108" s="72"/>
      <c r="I108" s="72"/>
      <c r="J108" s="72"/>
      <c r="K108" s="72"/>
      <c r="L108" s="72"/>
      <c r="M108" s="72"/>
    </row>
    <row r="109" spans="2:13" ht="48" x14ac:dyDescent="0.2">
      <c r="B109" s="69" t="s">
        <v>115</v>
      </c>
      <c r="C109" s="70" t="s">
        <v>145</v>
      </c>
      <c r="D109" s="71" t="s">
        <v>98</v>
      </c>
      <c r="E109" s="48">
        <v>1</v>
      </c>
      <c r="F109" s="72"/>
      <c r="G109" s="72"/>
      <c r="H109" s="72"/>
      <c r="I109" s="72"/>
      <c r="J109" s="72"/>
      <c r="K109" s="72"/>
      <c r="L109" s="72"/>
      <c r="M109" s="72"/>
    </row>
    <row r="110" spans="2:13" ht="48" x14ac:dyDescent="0.2">
      <c r="B110" s="69" t="s">
        <v>115</v>
      </c>
      <c r="C110" s="73" t="s">
        <v>186</v>
      </c>
      <c r="D110" s="71" t="s">
        <v>98</v>
      </c>
      <c r="E110" s="48">
        <v>1</v>
      </c>
      <c r="F110" s="72"/>
      <c r="G110" s="72"/>
      <c r="H110" s="72"/>
      <c r="I110" s="72"/>
      <c r="J110" s="72"/>
      <c r="K110" s="72"/>
      <c r="L110" s="72"/>
      <c r="M110" s="72"/>
    </row>
    <row r="111" spans="2:13" ht="24" customHeight="1" x14ac:dyDescent="0.2">
      <c r="B111" s="69" t="s">
        <v>115</v>
      </c>
      <c r="C111" s="74" t="s">
        <v>187</v>
      </c>
      <c r="D111" s="71" t="s">
        <v>98</v>
      </c>
      <c r="E111" s="48">
        <v>1</v>
      </c>
      <c r="F111" s="72"/>
      <c r="G111" s="72"/>
      <c r="H111" s="72"/>
      <c r="I111" s="72"/>
      <c r="J111" s="72"/>
      <c r="K111" s="72"/>
      <c r="L111" s="72"/>
      <c r="M111" s="72"/>
    </row>
    <row r="112" spans="2:13" ht="36" x14ac:dyDescent="0.2">
      <c r="B112" s="69" t="s">
        <v>115</v>
      </c>
      <c r="C112" s="70" t="s">
        <v>188</v>
      </c>
      <c r="D112" s="71" t="s">
        <v>98</v>
      </c>
      <c r="E112" s="48">
        <v>1</v>
      </c>
      <c r="F112" s="72"/>
      <c r="G112" s="72"/>
      <c r="H112" s="72"/>
      <c r="I112" s="72"/>
      <c r="J112" s="72"/>
      <c r="K112" s="72"/>
      <c r="L112" s="72"/>
      <c r="M112" s="72"/>
    </row>
    <row r="113" spans="2:13" ht="36" x14ac:dyDescent="0.2">
      <c r="B113" s="69" t="s">
        <v>115</v>
      </c>
      <c r="C113" s="70" t="s">
        <v>158</v>
      </c>
      <c r="D113" s="71" t="s">
        <v>98</v>
      </c>
      <c r="E113" s="48">
        <v>1</v>
      </c>
      <c r="F113" s="72"/>
      <c r="G113" s="72"/>
      <c r="H113" s="72"/>
      <c r="I113" s="72"/>
      <c r="J113" s="72"/>
      <c r="K113" s="72"/>
      <c r="L113" s="72"/>
      <c r="M113" s="72"/>
    </row>
    <row r="114" spans="2:13" ht="24" customHeight="1" x14ac:dyDescent="0.2">
      <c r="B114" s="69" t="s">
        <v>115</v>
      </c>
      <c r="C114" s="74" t="s">
        <v>189</v>
      </c>
      <c r="D114" s="71" t="s">
        <v>117</v>
      </c>
      <c r="E114" s="48">
        <v>1</v>
      </c>
      <c r="F114" s="72"/>
      <c r="G114" s="72"/>
      <c r="H114" s="72"/>
      <c r="I114" s="72"/>
      <c r="J114" s="72"/>
      <c r="K114" s="72"/>
      <c r="L114" s="72"/>
      <c r="M114" s="72"/>
    </row>
    <row r="115" spans="2:13" ht="24" x14ac:dyDescent="0.2">
      <c r="B115" s="69" t="s">
        <v>115</v>
      </c>
      <c r="C115" s="70" t="s">
        <v>190</v>
      </c>
      <c r="D115" s="71" t="s">
        <v>98</v>
      </c>
      <c r="E115" s="48">
        <v>1</v>
      </c>
      <c r="F115" s="72"/>
      <c r="G115" s="72"/>
      <c r="H115" s="72"/>
      <c r="I115" s="72"/>
      <c r="J115" s="72"/>
      <c r="K115" s="72"/>
      <c r="L115" s="72"/>
      <c r="M115" s="72"/>
    </row>
    <row r="116" spans="2:13" ht="48" x14ac:dyDescent="0.2">
      <c r="B116" s="69" t="s">
        <v>115</v>
      </c>
      <c r="C116" s="70" t="s">
        <v>191</v>
      </c>
      <c r="D116" s="71" t="s">
        <v>98</v>
      </c>
      <c r="E116" s="48">
        <v>1</v>
      </c>
      <c r="F116" s="72"/>
      <c r="G116" s="72"/>
      <c r="H116" s="72"/>
      <c r="I116" s="72"/>
      <c r="J116" s="72"/>
      <c r="K116" s="72"/>
      <c r="L116" s="72"/>
      <c r="M116" s="72"/>
    </row>
    <row r="117" spans="2:13" ht="36" x14ac:dyDescent="0.2">
      <c r="B117" s="69" t="s">
        <v>115</v>
      </c>
      <c r="C117" s="70" t="s">
        <v>192</v>
      </c>
      <c r="D117" s="71" t="s">
        <v>98</v>
      </c>
      <c r="E117" s="48">
        <v>1</v>
      </c>
      <c r="F117" s="72"/>
      <c r="G117" s="72"/>
      <c r="H117" s="72"/>
      <c r="I117" s="72"/>
      <c r="J117" s="72"/>
      <c r="K117" s="72"/>
      <c r="L117" s="72"/>
      <c r="M117" s="72"/>
    </row>
    <row r="118" spans="2:13" ht="24" x14ac:dyDescent="0.2">
      <c r="B118" s="69" t="s">
        <v>115</v>
      </c>
      <c r="C118" s="70" t="s">
        <v>193</v>
      </c>
      <c r="D118" s="71" t="s">
        <v>98</v>
      </c>
      <c r="E118" s="48">
        <v>1</v>
      </c>
      <c r="F118" s="72"/>
      <c r="G118" s="72"/>
      <c r="H118" s="72"/>
      <c r="I118" s="72"/>
      <c r="J118" s="72"/>
      <c r="K118" s="72"/>
      <c r="L118" s="72"/>
      <c r="M118" s="72"/>
    </row>
    <row r="119" spans="2:13" ht="36" x14ac:dyDescent="0.2">
      <c r="B119" s="69" t="s">
        <v>115</v>
      </c>
      <c r="C119" s="70" t="s">
        <v>194</v>
      </c>
      <c r="D119" s="71" t="s">
        <v>98</v>
      </c>
      <c r="E119" s="48">
        <v>1</v>
      </c>
      <c r="F119" s="72"/>
      <c r="G119" s="72"/>
      <c r="H119" s="72"/>
      <c r="I119" s="72"/>
      <c r="J119" s="72"/>
      <c r="K119" s="72"/>
      <c r="L119" s="72"/>
      <c r="M119" s="72"/>
    </row>
    <row r="120" spans="2:13" ht="36" x14ac:dyDescent="0.2">
      <c r="B120" s="69" t="s">
        <v>115</v>
      </c>
      <c r="C120" s="70" t="s">
        <v>195</v>
      </c>
      <c r="D120" s="71" t="s">
        <v>98</v>
      </c>
      <c r="E120" s="48">
        <v>2</v>
      </c>
      <c r="F120" s="72"/>
      <c r="G120" s="72"/>
      <c r="H120" s="72"/>
      <c r="I120" s="72"/>
      <c r="J120" s="72"/>
      <c r="K120" s="72"/>
      <c r="L120" s="72"/>
      <c r="M120" s="72"/>
    </row>
    <row r="121" spans="2:13" ht="36" x14ac:dyDescent="0.2">
      <c r="B121" s="69" t="s">
        <v>115</v>
      </c>
      <c r="C121" s="70" t="s">
        <v>196</v>
      </c>
      <c r="D121" s="71" t="s">
        <v>98</v>
      </c>
      <c r="E121" s="48">
        <v>20</v>
      </c>
      <c r="F121" s="72"/>
      <c r="G121" s="72"/>
      <c r="H121" s="72"/>
      <c r="I121" s="72"/>
      <c r="J121" s="72"/>
      <c r="K121" s="72"/>
      <c r="L121" s="72"/>
      <c r="M121" s="72"/>
    </row>
    <row r="122" spans="2:13" ht="36" x14ac:dyDescent="0.2">
      <c r="B122" s="69" t="s">
        <v>115</v>
      </c>
      <c r="C122" s="70" t="s">
        <v>197</v>
      </c>
      <c r="D122" s="71" t="s">
        <v>98</v>
      </c>
      <c r="E122" s="48">
        <v>1</v>
      </c>
      <c r="F122" s="72"/>
      <c r="G122" s="72"/>
      <c r="H122" s="72"/>
      <c r="I122" s="72"/>
      <c r="J122" s="72"/>
      <c r="K122" s="72"/>
      <c r="L122" s="72"/>
      <c r="M122" s="72"/>
    </row>
    <row r="123" spans="2:13" ht="28.5" customHeight="1" x14ac:dyDescent="0.2">
      <c r="B123" s="75" t="s">
        <v>198</v>
      </c>
      <c r="C123" s="41"/>
      <c r="D123" s="42"/>
      <c r="E123" s="42"/>
      <c r="F123" s="43"/>
      <c r="G123" s="43"/>
      <c r="H123" s="43"/>
      <c r="I123" s="43"/>
      <c r="J123" s="43"/>
      <c r="K123" s="43"/>
      <c r="L123" s="43"/>
      <c r="M123" s="43"/>
    </row>
    <row r="124" spans="2:13" ht="60" x14ac:dyDescent="0.2">
      <c r="B124" s="76" t="s">
        <v>96</v>
      </c>
      <c r="C124" s="77" t="s">
        <v>199</v>
      </c>
      <c r="D124" s="47" t="s">
        <v>98</v>
      </c>
      <c r="E124" s="78">
        <v>1</v>
      </c>
      <c r="F124" s="72"/>
      <c r="G124" s="72"/>
      <c r="H124" s="72"/>
      <c r="I124" s="72"/>
      <c r="J124" s="72"/>
      <c r="K124" s="72"/>
      <c r="L124" s="72"/>
      <c r="M124" s="72"/>
    </row>
    <row r="125" spans="2:13" ht="24" x14ac:dyDescent="0.2">
      <c r="B125" s="76" t="s">
        <v>96</v>
      </c>
      <c r="C125" s="79" t="s">
        <v>100</v>
      </c>
      <c r="D125" s="47" t="s">
        <v>98</v>
      </c>
      <c r="E125" s="78">
        <v>1</v>
      </c>
      <c r="F125" s="72"/>
      <c r="G125" s="72"/>
      <c r="H125" s="72"/>
      <c r="I125" s="72"/>
      <c r="J125" s="72"/>
      <c r="K125" s="72"/>
      <c r="L125" s="72"/>
      <c r="M125" s="72"/>
    </row>
    <row r="126" spans="2:13" ht="24" x14ac:dyDescent="0.2">
      <c r="B126" s="76" t="s">
        <v>96</v>
      </c>
      <c r="C126" s="79" t="s">
        <v>101</v>
      </c>
      <c r="D126" s="47" t="s">
        <v>98</v>
      </c>
      <c r="E126" s="78">
        <v>1</v>
      </c>
      <c r="F126" s="72"/>
      <c r="G126" s="72"/>
      <c r="H126" s="72"/>
      <c r="I126" s="72"/>
      <c r="J126" s="72"/>
      <c r="K126" s="72"/>
      <c r="L126" s="72"/>
      <c r="M126" s="72"/>
    </row>
    <row r="127" spans="2:13" ht="24" x14ac:dyDescent="0.2">
      <c r="B127" s="76" t="s">
        <v>96</v>
      </c>
      <c r="C127" s="79" t="s">
        <v>169</v>
      </c>
      <c r="D127" s="47" t="s">
        <v>98</v>
      </c>
      <c r="E127" s="78">
        <v>1</v>
      </c>
      <c r="F127" s="72"/>
      <c r="G127" s="72"/>
      <c r="H127" s="72"/>
      <c r="I127" s="72"/>
      <c r="J127" s="72"/>
      <c r="K127" s="72"/>
      <c r="L127" s="72"/>
      <c r="M127" s="72"/>
    </row>
    <row r="128" spans="2:13" ht="36" x14ac:dyDescent="0.2">
      <c r="B128" s="76" t="s">
        <v>96</v>
      </c>
      <c r="C128" s="79" t="s">
        <v>200</v>
      </c>
      <c r="D128" s="47" t="s">
        <v>98</v>
      </c>
      <c r="E128" s="78">
        <v>1</v>
      </c>
      <c r="F128" s="72"/>
      <c r="G128" s="72"/>
      <c r="H128" s="72"/>
      <c r="I128" s="72"/>
      <c r="J128" s="72"/>
      <c r="K128" s="72"/>
      <c r="L128" s="72"/>
      <c r="M128" s="72"/>
    </row>
    <row r="129" spans="2:13" ht="48" x14ac:dyDescent="0.2">
      <c r="B129" s="76" t="s">
        <v>96</v>
      </c>
      <c r="C129" s="79" t="s">
        <v>201</v>
      </c>
      <c r="D129" s="47" t="s">
        <v>98</v>
      </c>
      <c r="E129" s="78">
        <v>1</v>
      </c>
      <c r="F129" s="72"/>
      <c r="G129" s="72"/>
      <c r="H129" s="72"/>
      <c r="I129" s="72"/>
      <c r="J129" s="72"/>
      <c r="K129" s="72"/>
      <c r="L129" s="72"/>
      <c r="M129" s="72"/>
    </row>
    <row r="130" spans="2:13" ht="36" x14ac:dyDescent="0.2">
      <c r="B130" s="76" t="s">
        <v>96</v>
      </c>
      <c r="C130" s="79" t="s">
        <v>202</v>
      </c>
      <c r="D130" s="47" t="s">
        <v>98</v>
      </c>
      <c r="E130" s="78">
        <v>1</v>
      </c>
      <c r="F130" s="72"/>
      <c r="G130" s="72"/>
      <c r="H130" s="72"/>
      <c r="I130" s="72"/>
      <c r="J130" s="72"/>
      <c r="K130" s="72"/>
      <c r="L130" s="72"/>
      <c r="M130" s="72"/>
    </row>
    <row r="131" spans="2:13" ht="36" x14ac:dyDescent="0.2">
      <c r="B131" s="76" t="s">
        <v>96</v>
      </c>
      <c r="C131" s="79" t="s">
        <v>104</v>
      </c>
      <c r="D131" s="47" t="s">
        <v>98</v>
      </c>
      <c r="E131" s="78">
        <v>1</v>
      </c>
      <c r="F131" s="72"/>
      <c r="G131" s="72"/>
      <c r="H131" s="72"/>
      <c r="I131" s="72"/>
      <c r="J131" s="72"/>
      <c r="K131" s="72"/>
      <c r="L131" s="72"/>
      <c r="M131" s="72"/>
    </row>
    <row r="132" spans="2:13" ht="24" x14ac:dyDescent="0.2">
      <c r="B132" s="76" t="s">
        <v>96</v>
      </c>
      <c r="C132" s="79" t="s">
        <v>107</v>
      </c>
      <c r="D132" s="47" t="s">
        <v>98</v>
      </c>
      <c r="E132" s="78">
        <v>1</v>
      </c>
      <c r="F132" s="72"/>
      <c r="G132" s="72"/>
      <c r="H132" s="72"/>
      <c r="I132" s="72"/>
      <c r="J132" s="72"/>
      <c r="K132" s="72"/>
      <c r="L132" s="72"/>
      <c r="M132" s="72"/>
    </row>
    <row r="133" spans="2:13" ht="36" x14ac:dyDescent="0.2">
      <c r="B133" s="76" t="s">
        <v>96</v>
      </c>
      <c r="C133" s="79" t="s">
        <v>203</v>
      </c>
      <c r="D133" s="47" t="s">
        <v>98</v>
      </c>
      <c r="E133" s="78">
        <v>1</v>
      </c>
      <c r="F133" s="72"/>
      <c r="G133" s="72"/>
      <c r="H133" s="72"/>
      <c r="I133" s="72"/>
      <c r="J133" s="72"/>
      <c r="K133" s="72"/>
      <c r="L133" s="72"/>
      <c r="M133" s="72"/>
    </row>
    <row r="134" spans="2:13" ht="48" x14ac:dyDescent="0.2">
      <c r="B134" s="76" t="s">
        <v>96</v>
      </c>
      <c r="C134" s="79" t="s">
        <v>204</v>
      </c>
      <c r="D134" s="47" t="s">
        <v>98</v>
      </c>
      <c r="E134" s="78">
        <v>1</v>
      </c>
      <c r="F134" s="72"/>
      <c r="G134" s="72"/>
      <c r="H134" s="72"/>
      <c r="I134" s="72"/>
      <c r="J134" s="72"/>
      <c r="K134" s="72"/>
      <c r="L134" s="72"/>
      <c r="M134" s="72"/>
    </row>
    <row r="135" spans="2:13" ht="24" x14ac:dyDescent="0.2">
      <c r="B135" s="76" t="s">
        <v>96</v>
      </c>
      <c r="C135" s="79" t="s">
        <v>205</v>
      </c>
      <c r="D135" s="47" t="s">
        <v>98</v>
      </c>
      <c r="E135" s="78">
        <v>1</v>
      </c>
      <c r="F135" s="72"/>
      <c r="G135" s="72"/>
      <c r="H135" s="72"/>
      <c r="I135" s="72"/>
      <c r="J135" s="72"/>
      <c r="K135" s="72"/>
      <c r="L135" s="72"/>
      <c r="M135" s="72"/>
    </row>
    <row r="136" spans="2:13" ht="36" x14ac:dyDescent="0.2">
      <c r="B136" s="76" t="s">
        <v>96</v>
      </c>
      <c r="C136" s="79" t="s">
        <v>206</v>
      </c>
      <c r="D136" s="47" t="s">
        <v>98</v>
      </c>
      <c r="E136" s="78">
        <v>1</v>
      </c>
      <c r="F136" s="72"/>
      <c r="G136" s="72"/>
      <c r="H136" s="72"/>
      <c r="I136" s="72"/>
      <c r="J136" s="72"/>
      <c r="K136" s="72"/>
      <c r="L136" s="72"/>
      <c r="M136" s="72"/>
    </row>
    <row r="137" spans="2:13" ht="24" x14ac:dyDescent="0.2">
      <c r="B137" s="76" t="s">
        <v>96</v>
      </c>
      <c r="C137" s="79" t="s">
        <v>207</v>
      </c>
      <c r="D137" s="47" t="s">
        <v>98</v>
      </c>
      <c r="E137" s="78">
        <v>1</v>
      </c>
      <c r="F137" s="72"/>
      <c r="G137" s="72"/>
      <c r="H137" s="72"/>
      <c r="I137" s="72"/>
      <c r="J137" s="72"/>
      <c r="K137" s="72"/>
      <c r="L137" s="72"/>
      <c r="M137" s="72"/>
    </row>
    <row r="138" spans="2:13" ht="24" x14ac:dyDescent="0.2">
      <c r="B138" s="76" t="s">
        <v>115</v>
      </c>
      <c r="C138" s="79" t="s">
        <v>119</v>
      </c>
      <c r="D138" s="47" t="s">
        <v>98</v>
      </c>
      <c r="E138" s="78">
        <v>10</v>
      </c>
      <c r="F138" s="72"/>
      <c r="G138" s="72"/>
      <c r="H138" s="72"/>
      <c r="I138" s="72"/>
      <c r="J138" s="72"/>
      <c r="K138" s="72"/>
      <c r="L138" s="72"/>
      <c r="M138" s="72"/>
    </row>
    <row r="139" spans="2:13" ht="24" x14ac:dyDescent="0.2">
      <c r="B139" s="76" t="s">
        <v>115</v>
      </c>
      <c r="C139" s="79" t="s">
        <v>208</v>
      </c>
      <c r="D139" s="47" t="s">
        <v>98</v>
      </c>
      <c r="E139" s="78">
        <v>1</v>
      </c>
      <c r="F139" s="72"/>
      <c r="G139" s="72"/>
      <c r="H139" s="72"/>
      <c r="I139" s="72"/>
      <c r="J139" s="72"/>
      <c r="K139" s="72"/>
      <c r="L139" s="72"/>
      <c r="M139" s="72"/>
    </row>
    <row r="140" spans="2:13" ht="24" x14ac:dyDescent="0.2">
      <c r="B140" s="76" t="s">
        <v>115</v>
      </c>
      <c r="C140" s="79" t="s">
        <v>122</v>
      </c>
      <c r="D140" s="47" t="s">
        <v>98</v>
      </c>
      <c r="E140" s="78">
        <v>2</v>
      </c>
      <c r="F140" s="72"/>
      <c r="G140" s="72"/>
      <c r="H140" s="72"/>
      <c r="I140" s="72"/>
      <c r="J140" s="72"/>
      <c r="K140" s="72"/>
      <c r="L140" s="72"/>
      <c r="M140" s="72"/>
    </row>
    <row r="141" spans="2:13" ht="24.75" customHeight="1" x14ac:dyDescent="0.2">
      <c r="B141" s="76" t="s">
        <v>115</v>
      </c>
      <c r="C141" s="80" t="s">
        <v>125</v>
      </c>
      <c r="D141" s="47" t="s">
        <v>98</v>
      </c>
      <c r="E141" s="78">
        <v>1</v>
      </c>
      <c r="F141" s="72"/>
      <c r="G141" s="72"/>
      <c r="H141" s="72"/>
      <c r="I141" s="72"/>
      <c r="J141" s="72"/>
      <c r="K141" s="72"/>
      <c r="L141" s="72"/>
      <c r="M141" s="72"/>
    </row>
    <row r="142" spans="2:13" ht="36" x14ac:dyDescent="0.2">
      <c r="B142" s="76" t="s">
        <v>115</v>
      </c>
      <c r="C142" s="79" t="s">
        <v>128</v>
      </c>
      <c r="D142" s="47" t="s">
        <v>98</v>
      </c>
      <c r="E142" s="78">
        <v>20</v>
      </c>
      <c r="F142" s="72"/>
      <c r="G142" s="72"/>
      <c r="H142" s="72"/>
      <c r="I142" s="72"/>
      <c r="J142" s="72"/>
      <c r="K142" s="72"/>
      <c r="L142" s="72"/>
      <c r="M142" s="72"/>
    </row>
    <row r="143" spans="2:13" ht="36" x14ac:dyDescent="0.2">
      <c r="B143" s="76" t="s">
        <v>115</v>
      </c>
      <c r="C143" s="79" t="s">
        <v>129</v>
      </c>
      <c r="D143" s="47" t="s">
        <v>98</v>
      </c>
      <c r="E143" s="78">
        <v>20</v>
      </c>
      <c r="F143" s="72"/>
      <c r="G143" s="72"/>
      <c r="H143" s="72"/>
      <c r="I143" s="72"/>
      <c r="J143" s="72"/>
      <c r="K143" s="72"/>
      <c r="L143" s="72"/>
      <c r="M143" s="72"/>
    </row>
    <row r="144" spans="2:13" ht="36" x14ac:dyDescent="0.2">
      <c r="B144" s="76" t="s">
        <v>115</v>
      </c>
      <c r="C144" s="79" t="s">
        <v>130</v>
      </c>
      <c r="D144" s="47" t="s">
        <v>98</v>
      </c>
      <c r="E144" s="78">
        <v>20</v>
      </c>
      <c r="F144" s="72"/>
      <c r="G144" s="72"/>
      <c r="H144" s="72"/>
      <c r="I144" s="72"/>
      <c r="J144" s="72"/>
      <c r="K144" s="72"/>
      <c r="L144" s="72"/>
      <c r="M144" s="72"/>
    </row>
    <row r="145" spans="2:13" ht="36" x14ac:dyDescent="0.2">
      <c r="B145" s="76" t="s">
        <v>115</v>
      </c>
      <c r="C145" s="79" t="s">
        <v>131</v>
      </c>
      <c r="D145" s="47" t="s">
        <v>98</v>
      </c>
      <c r="E145" s="78">
        <v>10</v>
      </c>
      <c r="F145" s="72"/>
      <c r="G145" s="72"/>
      <c r="H145" s="72"/>
      <c r="I145" s="72"/>
      <c r="J145" s="72"/>
      <c r="K145" s="72"/>
      <c r="L145" s="72"/>
      <c r="M145" s="72"/>
    </row>
    <row r="146" spans="2:13" ht="24" x14ac:dyDescent="0.2">
      <c r="B146" s="76" t="s">
        <v>115</v>
      </c>
      <c r="C146" s="79" t="s">
        <v>132</v>
      </c>
      <c r="D146" s="47" t="s">
        <v>98</v>
      </c>
      <c r="E146" s="78">
        <v>10</v>
      </c>
      <c r="F146" s="72"/>
      <c r="G146" s="72"/>
      <c r="H146" s="72"/>
      <c r="I146" s="72"/>
      <c r="J146" s="72"/>
      <c r="K146" s="72"/>
      <c r="L146" s="72"/>
      <c r="M146" s="72"/>
    </row>
    <row r="147" spans="2:13" ht="24" x14ac:dyDescent="0.2">
      <c r="B147" s="76" t="s">
        <v>115</v>
      </c>
      <c r="C147" s="79" t="s">
        <v>133</v>
      </c>
      <c r="D147" s="47" t="s">
        <v>98</v>
      </c>
      <c r="E147" s="78">
        <v>10</v>
      </c>
      <c r="F147" s="72"/>
      <c r="G147" s="72"/>
      <c r="H147" s="72"/>
      <c r="I147" s="72"/>
      <c r="J147" s="72"/>
      <c r="K147" s="72"/>
      <c r="L147" s="72"/>
      <c r="M147" s="72"/>
    </row>
    <row r="148" spans="2:13" ht="24" x14ac:dyDescent="0.2">
      <c r="B148" s="76" t="s">
        <v>115</v>
      </c>
      <c r="C148" s="79" t="s">
        <v>134</v>
      </c>
      <c r="D148" s="47" t="s">
        <v>98</v>
      </c>
      <c r="E148" s="78">
        <v>10</v>
      </c>
      <c r="F148" s="72"/>
      <c r="G148" s="72"/>
      <c r="H148" s="72"/>
      <c r="I148" s="72"/>
      <c r="J148" s="72"/>
      <c r="K148" s="72"/>
      <c r="L148" s="72"/>
      <c r="M148" s="72"/>
    </row>
    <row r="149" spans="2:13" ht="24" x14ac:dyDescent="0.2">
      <c r="B149" s="76" t="s">
        <v>115</v>
      </c>
      <c r="C149" s="79" t="s">
        <v>135</v>
      </c>
      <c r="D149" s="47" t="s">
        <v>98</v>
      </c>
      <c r="E149" s="78">
        <v>5</v>
      </c>
      <c r="F149" s="72"/>
      <c r="G149" s="72"/>
      <c r="H149" s="72"/>
      <c r="I149" s="72"/>
      <c r="J149" s="72"/>
      <c r="K149" s="72"/>
      <c r="L149" s="72"/>
      <c r="M149" s="72"/>
    </row>
    <row r="150" spans="2:13" ht="24" x14ac:dyDescent="0.2">
      <c r="B150" s="76" t="s">
        <v>115</v>
      </c>
      <c r="C150" s="79" t="s">
        <v>209</v>
      </c>
      <c r="D150" s="47" t="s">
        <v>98</v>
      </c>
      <c r="E150" s="78">
        <v>2</v>
      </c>
      <c r="F150" s="72"/>
      <c r="G150" s="72"/>
      <c r="H150" s="72"/>
      <c r="I150" s="72"/>
      <c r="J150" s="72"/>
      <c r="K150" s="72"/>
      <c r="L150" s="72"/>
      <c r="M150" s="72"/>
    </row>
    <row r="151" spans="2:13" ht="24" x14ac:dyDescent="0.2">
      <c r="B151" s="76" t="s">
        <v>115</v>
      </c>
      <c r="C151" s="79" t="s">
        <v>138</v>
      </c>
      <c r="D151" s="47" t="s">
        <v>98</v>
      </c>
      <c r="E151" s="78">
        <v>1</v>
      </c>
      <c r="F151" s="72"/>
      <c r="G151" s="72"/>
      <c r="H151" s="72"/>
      <c r="I151" s="72"/>
      <c r="J151" s="72"/>
      <c r="K151" s="72"/>
      <c r="L151" s="72"/>
      <c r="M151" s="72"/>
    </row>
    <row r="152" spans="2:13" ht="36" x14ac:dyDescent="0.2">
      <c r="B152" s="76" t="s">
        <v>115</v>
      </c>
      <c r="C152" s="79" t="s">
        <v>210</v>
      </c>
      <c r="D152" s="47" t="s">
        <v>98</v>
      </c>
      <c r="E152" s="78">
        <v>1</v>
      </c>
      <c r="F152" s="72"/>
      <c r="G152" s="72"/>
      <c r="H152" s="72"/>
      <c r="I152" s="72"/>
      <c r="J152" s="72"/>
      <c r="K152" s="72"/>
      <c r="L152" s="72"/>
      <c r="M152" s="72"/>
    </row>
    <row r="153" spans="2:13" ht="48" x14ac:dyDescent="0.2">
      <c r="B153" s="76" t="s">
        <v>115</v>
      </c>
      <c r="C153" s="79" t="s">
        <v>211</v>
      </c>
      <c r="D153" s="47" t="s">
        <v>98</v>
      </c>
      <c r="E153" s="78">
        <v>1</v>
      </c>
      <c r="F153" s="72"/>
      <c r="G153" s="72"/>
      <c r="H153" s="72"/>
      <c r="I153" s="72"/>
      <c r="J153" s="72"/>
      <c r="K153" s="72"/>
      <c r="L153" s="72"/>
      <c r="M153" s="72"/>
    </row>
    <row r="154" spans="2:13" ht="60" x14ac:dyDescent="0.2">
      <c r="B154" s="76" t="s">
        <v>115</v>
      </c>
      <c r="C154" s="79" t="s">
        <v>212</v>
      </c>
      <c r="D154" s="47" t="s">
        <v>98</v>
      </c>
      <c r="E154" s="78">
        <v>1</v>
      </c>
      <c r="F154" s="72"/>
      <c r="G154" s="72"/>
      <c r="H154" s="72"/>
      <c r="I154" s="72"/>
      <c r="J154" s="72"/>
      <c r="K154" s="72"/>
      <c r="L154" s="72"/>
      <c r="M154" s="72"/>
    </row>
    <row r="155" spans="2:13" ht="24" x14ac:dyDescent="0.2">
      <c r="B155" s="76" t="s">
        <v>115</v>
      </c>
      <c r="C155" s="79" t="s">
        <v>139</v>
      </c>
      <c r="D155" s="47" t="s">
        <v>98</v>
      </c>
      <c r="E155" s="78">
        <v>1</v>
      </c>
      <c r="F155" s="72"/>
      <c r="G155" s="72"/>
      <c r="H155" s="72"/>
      <c r="I155" s="72"/>
      <c r="J155" s="72"/>
      <c r="K155" s="72"/>
      <c r="L155" s="72"/>
      <c r="M155" s="72"/>
    </row>
    <row r="156" spans="2:13" ht="36" x14ac:dyDescent="0.2">
      <c r="B156" s="76" t="s">
        <v>115</v>
      </c>
      <c r="C156" s="79" t="s">
        <v>184</v>
      </c>
      <c r="D156" s="47" t="s">
        <v>98</v>
      </c>
      <c r="E156" s="78">
        <v>1</v>
      </c>
      <c r="F156" s="72"/>
      <c r="G156" s="72"/>
      <c r="H156" s="72"/>
      <c r="I156" s="72"/>
      <c r="J156" s="72"/>
      <c r="K156" s="72"/>
      <c r="L156" s="72"/>
      <c r="M156" s="72"/>
    </row>
    <row r="157" spans="2:13" ht="48" x14ac:dyDescent="0.2">
      <c r="B157" s="76" t="s">
        <v>115</v>
      </c>
      <c r="C157" s="79" t="s">
        <v>141</v>
      </c>
      <c r="D157" s="47" t="s">
        <v>98</v>
      </c>
      <c r="E157" s="78">
        <v>3</v>
      </c>
      <c r="F157" s="72"/>
      <c r="G157" s="72"/>
      <c r="H157" s="72"/>
      <c r="I157" s="72"/>
      <c r="J157" s="72"/>
      <c r="K157" s="72"/>
      <c r="L157" s="72"/>
      <c r="M157" s="72"/>
    </row>
    <row r="158" spans="2:13" ht="24" x14ac:dyDescent="0.2">
      <c r="B158" s="76" t="s">
        <v>115</v>
      </c>
      <c r="C158" s="79" t="s">
        <v>213</v>
      </c>
      <c r="D158" s="47" t="s">
        <v>98</v>
      </c>
      <c r="E158" s="78">
        <v>20</v>
      </c>
      <c r="F158" s="72"/>
      <c r="G158" s="72"/>
      <c r="H158" s="72"/>
      <c r="I158" s="72"/>
      <c r="J158" s="72"/>
      <c r="K158" s="72"/>
      <c r="L158" s="72"/>
      <c r="M158" s="72"/>
    </row>
    <row r="159" spans="2:13" ht="24" x14ac:dyDescent="0.2">
      <c r="B159" s="76" t="s">
        <v>115</v>
      </c>
      <c r="C159" s="79" t="s">
        <v>144</v>
      </c>
      <c r="D159" s="47" t="s">
        <v>98</v>
      </c>
      <c r="E159" s="78">
        <v>1</v>
      </c>
      <c r="F159" s="72"/>
      <c r="G159" s="72"/>
      <c r="H159" s="72"/>
      <c r="I159" s="72"/>
      <c r="J159" s="72"/>
      <c r="K159" s="72"/>
      <c r="L159" s="72"/>
      <c r="M159" s="72"/>
    </row>
    <row r="160" spans="2:13" ht="24.75" customHeight="1" x14ac:dyDescent="0.2">
      <c r="B160" s="76" t="s">
        <v>115</v>
      </c>
      <c r="C160" s="80" t="s">
        <v>146</v>
      </c>
      <c r="D160" s="47" t="s">
        <v>147</v>
      </c>
      <c r="E160" s="78">
        <v>1</v>
      </c>
      <c r="F160" s="72"/>
      <c r="G160" s="72"/>
      <c r="H160" s="72"/>
      <c r="I160" s="72"/>
      <c r="J160" s="72"/>
      <c r="K160" s="72"/>
      <c r="L160" s="72"/>
      <c r="M160" s="72"/>
    </row>
    <row r="161" spans="2:13" ht="24" x14ac:dyDescent="0.2">
      <c r="B161" s="76" t="s">
        <v>115</v>
      </c>
      <c r="C161" s="79" t="s">
        <v>148</v>
      </c>
      <c r="D161" s="47" t="s">
        <v>98</v>
      </c>
      <c r="E161" s="78">
        <v>2</v>
      </c>
      <c r="F161" s="72"/>
      <c r="G161" s="72"/>
      <c r="H161" s="72"/>
      <c r="I161" s="72"/>
      <c r="J161" s="72"/>
      <c r="K161" s="72"/>
      <c r="L161" s="72"/>
      <c r="M161" s="72"/>
    </row>
    <row r="162" spans="2:13" ht="24" x14ac:dyDescent="0.2">
      <c r="B162" s="76" t="s">
        <v>115</v>
      </c>
      <c r="C162" s="79" t="s">
        <v>152</v>
      </c>
      <c r="D162" s="47" t="s">
        <v>98</v>
      </c>
      <c r="E162" s="78">
        <v>1</v>
      </c>
      <c r="F162" s="72"/>
      <c r="G162" s="72"/>
      <c r="H162" s="72"/>
      <c r="I162" s="72"/>
      <c r="J162" s="72"/>
      <c r="K162" s="72"/>
      <c r="L162" s="72"/>
      <c r="M162" s="72"/>
    </row>
    <row r="163" spans="2:13" ht="24" x14ac:dyDescent="0.2">
      <c r="B163" s="76" t="s">
        <v>115</v>
      </c>
      <c r="C163" s="79" t="s">
        <v>153</v>
      </c>
      <c r="D163" s="47" t="s">
        <v>98</v>
      </c>
      <c r="E163" s="78">
        <v>1</v>
      </c>
      <c r="F163" s="72"/>
      <c r="G163" s="72"/>
      <c r="H163" s="72"/>
      <c r="I163" s="72"/>
      <c r="J163" s="72"/>
      <c r="K163" s="72"/>
      <c r="L163" s="72"/>
      <c r="M163" s="72"/>
    </row>
    <row r="164" spans="2:13" ht="36" x14ac:dyDescent="0.2">
      <c r="B164" s="76" t="s">
        <v>115</v>
      </c>
      <c r="C164" s="79" t="s">
        <v>214</v>
      </c>
      <c r="D164" s="47" t="s">
        <v>98</v>
      </c>
      <c r="E164" s="78">
        <v>1</v>
      </c>
      <c r="F164" s="72"/>
      <c r="G164" s="72"/>
      <c r="H164" s="72"/>
      <c r="I164" s="72"/>
      <c r="J164" s="72"/>
      <c r="K164" s="72"/>
      <c r="L164" s="72"/>
      <c r="M164" s="72"/>
    </row>
    <row r="165" spans="2:13" ht="24" customHeight="1" x14ac:dyDescent="0.2">
      <c r="B165" s="76" t="s">
        <v>115</v>
      </c>
      <c r="C165" s="80" t="s">
        <v>187</v>
      </c>
      <c r="D165" s="47" t="s">
        <v>98</v>
      </c>
      <c r="E165" s="78">
        <v>1</v>
      </c>
      <c r="F165" s="72"/>
      <c r="G165" s="72"/>
      <c r="H165" s="72"/>
      <c r="I165" s="72"/>
      <c r="J165" s="72"/>
      <c r="K165" s="72"/>
      <c r="L165" s="72"/>
      <c r="M165" s="72"/>
    </row>
    <row r="166" spans="2:13" ht="36" x14ac:dyDescent="0.2">
      <c r="B166" s="76" t="s">
        <v>115</v>
      </c>
      <c r="C166" s="79" t="s">
        <v>215</v>
      </c>
      <c r="D166" s="47" t="s">
        <v>98</v>
      </c>
      <c r="E166" s="78">
        <v>1</v>
      </c>
      <c r="F166" s="72"/>
      <c r="G166" s="72"/>
      <c r="H166" s="72"/>
      <c r="I166" s="72"/>
      <c r="J166" s="72"/>
      <c r="K166" s="72"/>
      <c r="L166" s="72"/>
      <c r="M166" s="72"/>
    </row>
    <row r="167" spans="2:13" ht="36" x14ac:dyDescent="0.2">
      <c r="B167" s="76" t="s">
        <v>115</v>
      </c>
      <c r="C167" s="79" t="s">
        <v>216</v>
      </c>
      <c r="D167" s="47" t="s">
        <v>98</v>
      </c>
      <c r="E167" s="78">
        <v>1</v>
      </c>
      <c r="F167" s="72"/>
      <c r="G167" s="72"/>
      <c r="H167" s="72"/>
      <c r="I167" s="72"/>
      <c r="J167" s="72"/>
      <c r="K167" s="72"/>
      <c r="L167" s="72"/>
      <c r="M167" s="72"/>
    </row>
    <row r="168" spans="2:13" ht="36" x14ac:dyDescent="0.2">
      <c r="B168" s="76" t="s">
        <v>115</v>
      </c>
      <c r="C168" s="79" t="s">
        <v>217</v>
      </c>
      <c r="D168" s="47" t="s">
        <v>98</v>
      </c>
      <c r="E168" s="78">
        <v>1</v>
      </c>
      <c r="F168" s="72"/>
      <c r="G168" s="72"/>
      <c r="H168" s="72"/>
      <c r="I168" s="72"/>
      <c r="J168" s="72"/>
      <c r="K168" s="72"/>
      <c r="L168" s="72"/>
      <c r="M168" s="72"/>
    </row>
    <row r="169" spans="2:13" ht="24" x14ac:dyDescent="0.2">
      <c r="B169" s="76" t="s">
        <v>115</v>
      </c>
      <c r="C169" s="79" t="s">
        <v>218</v>
      </c>
      <c r="D169" s="47" t="s">
        <v>98</v>
      </c>
      <c r="E169" s="78">
        <v>2</v>
      </c>
      <c r="F169" s="72"/>
      <c r="G169" s="72"/>
      <c r="H169" s="72"/>
      <c r="I169" s="72"/>
      <c r="J169" s="72"/>
      <c r="K169" s="72"/>
      <c r="L169" s="72"/>
      <c r="M169" s="72"/>
    </row>
    <row r="170" spans="2:13" ht="40.5" customHeight="1" x14ac:dyDescent="0.2">
      <c r="B170" s="76" t="s">
        <v>115</v>
      </c>
      <c r="C170" s="79" t="s">
        <v>155</v>
      </c>
      <c r="D170" s="47" t="s">
        <v>98</v>
      </c>
      <c r="E170" s="78">
        <v>2</v>
      </c>
      <c r="F170" s="72"/>
      <c r="G170" s="72"/>
      <c r="H170" s="72"/>
      <c r="I170" s="72"/>
      <c r="J170" s="72"/>
      <c r="K170" s="72"/>
      <c r="L170" s="72"/>
      <c r="M170" s="72"/>
    </row>
    <row r="171" spans="2:13" ht="39.75" customHeight="1" x14ac:dyDescent="0.2">
      <c r="B171" s="76" t="s">
        <v>115</v>
      </c>
      <c r="C171" s="79" t="s">
        <v>156</v>
      </c>
      <c r="D171" s="47" t="s">
        <v>98</v>
      </c>
      <c r="E171" s="78">
        <v>3</v>
      </c>
      <c r="F171" s="72"/>
      <c r="G171" s="72"/>
      <c r="H171" s="72"/>
      <c r="I171" s="72"/>
      <c r="J171" s="72"/>
      <c r="K171" s="72"/>
      <c r="L171" s="72"/>
      <c r="M171" s="72"/>
    </row>
    <row r="172" spans="2:13" ht="36" x14ac:dyDescent="0.2">
      <c r="B172" s="76" t="s">
        <v>115</v>
      </c>
      <c r="C172" s="79" t="s">
        <v>158</v>
      </c>
      <c r="D172" s="47" t="s">
        <v>98</v>
      </c>
      <c r="E172" s="78">
        <v>1</v>
      </c>
      <c r="F172" s="72"/>
      <c r="G172" s="72"/>
      <c r="H172" s="72"/>
      <c r="I172" s="72"/>
      <c r="J172" s="72"/>
      <c r="K172" s="72"/>
      <c r="L172" s="72"/>
      <c r="M172" s="72"/>
    </row>
    <row r="173" spans="2:13" ht="36" x14ac:dyDescent="0.2">
      <c r="B173" s="76" t="s">
        <v>115</v>
      </c>
      <c r="C173" s="79" t="s">
        <v>219</v>
      </c>
      <c r="D173" s="47" t="s">
        <v>98</v>
      </c>
      <c r="E173" s="78">
        <v>2</v>
      </c>
      <c r="F173" s="72"/>
      <c r="G173" s="72"/>
      <c r="H173" s="72"/>
      <c r="I173" s="72"/>
      <c r="J173" s="72"/>
      <c r="K173" s="72"/>
      <c r="L173" s="72"/>
      <c r="M173" s="72"/>
    </row>
    <row r="174" spans="2:13" ht="24" x14ac:dyDescent="0.2">
      <c r="B174" s="76" t="s">
        <v>115</v>
      </c>
      <c r="C174" s="79" t="s">
        <v>220</v>
      </c>
      <c r="D174" s="47" t="s">
        <v>98</v>
      </c>
      <c r="E174" s="78">
        <v>1</v>
      </c>
      <c r="F174" s="72"/>
      <c r="G174" s="72"/>
      <c r="H174" s="72"/>
      <c r="I174" s="72"/>
      <c r="J174" s="72"/>
      <c r="K174" s="72"/>
      <c r="L174" s="72"/>
      <c r="M174" s="72"/>
    </row>
    <row r="175" spans="2:13" ht="24" x14ac:dyDescent="0.2">
      <c r="B175" s="76" t="s">
        <v>115</v>
      </c>
      <c r="C175" s="79" t="s">
        <v>221</v>
      </c>
      <c r="D175" s="47" t="s">
        <v>98</v>
      </c>
      <c r="E175" s="78">
        <v>2</v>
      </c>
      <c r="F175" s="72"/>
      <c r="G175" s="72"/>
      <c r="H175" s="72"/>
      <c r="I175" s="72"/>
      <c r="J175" s="72"/>
      <c r="K175" s="72"/>
      <c r="L175" s="72"/>
      <c r="M175" s="72"/>
    </row>
    <row r="176" spans="2:13" ht="24" x14ac:dyDescent="0.2">
      <c r="B176" s="76" t="s">
        <v>115</v>
      </c>
      <c r="C176" s="79" t="s">
        <v>222</v>
      </c>
      <c r="D176" s="47" t="s">
        <v>98</v>
      </c>
      <c r="E176" s="78">
        <v>1</v>
      </c>
      <c r="F176" s="72"/>
      <c r="G176" s="72"/>
      <c r="H176" s="72"/>
      <c r="I176" s="72"/>
      <c r="J176" s="72"/>
      <c r="K176" s="72"/>
      <c r="L176" s="72"/>
      <c r="M176" s="72"/>
    </row>
    <row r="177" spans="2:13" ht="48" x14ac:dyDescent="0.2">
      <c r="B177" s="76" t="s">
        <v>115</v>
      </c>
      <c r="C177" s="79" t="s">
        <v>223</v>
      </c>
      <c r="D177" s="47" t="s">
        <v>98</v>
      </c>
      <c r="E177" s="78">
        <v>2</v>
      </c>
      <c r="F177" s="72"/>
      <c r="G177" s="72"/>
      <c r="H177" s="72"/>
      <c r="I177" s="72"/>
      <c r="J177" s="72"/>
      <c r="K177" s="72"/>
      <c r="L177" s="72"/>
      <c r="M177" s="72"/>
    </row>
    <row r="178" spans="2:13" ht="48" x14ac:dyDescent="0.2">
      <c r="B178" s="76" t="s">
        <v>115</v>
      </c>
      <c r="C178" s="79" t="s">
        <v>224</v>
      </c>
      <c r="D178" s="47" t="s">
        <v>98</v>
      </c>
      <c r="E178" s="78">
        <v>2</v>
      </c>
      <c r="F178" s="72"/>
      <c r="G178" s="72"/>
      <c r="H178" s="72"/>
      <c r="I178" s="72"/>
      <c r="J178" s="72"/>
      <c r="K178" s="72"/>
      <c r="L178" s="72"/>
      <c r="M178" s="72"/>
    </row>
    <row r="179" spans="2:13" ht="24" x14ac:dyDescent="0.2">
      <c r="B179" s="76" t="s">
        <v>115</v>
      </c>
      <c r="C179" s="79" t="s">
        <v>225</v>
      </c>
      <c r="D179" s="47" t="s">
        <v>98</v>
      </c>
      <c r="E179" s="78">
        <v>1</v>
      </c>
      <c r="F179" s="72"/>
      <c r="G179" s="72"/>
      <c r="H179" s="72"/>
      <c r="I179" s="72"/>
      <c r="J179" s="72"/>
      <c r="K179" s="72"/>
      <c r="L179" s="72"/>
      <c r="M179" s="72"/>
    </row>
    <row r="180" spans="2:13" ht="60" x14ac:dyDescent="0.2">
      <c r="B180" s="76" t="s">
        <v>115</v>
      </c>
      <c r="C180" s="79" t="s">
        <v>226</v>
      </c>
      <c r="D180" s="47" t="s">
        <v>98</v>
      </c>
      <c r="E180" s="78">
        <v>20</v>
      </c>
      <c r="F180" s="72"/>
      <c r="G180" s="72"/>
      <c r="H180" s="72"/>
      <c r="I180" s="72"/>
      <c r="J180" s="72"/>
      <c r="K180" s="72"/>
      <c r="L180" s="72"/>
      <c r="M180" s="72"/>
    </row>
    <row r="181" spans="2:13" ht="36" x14ac:dyDescent="0.2">
      <c r="B181" s="76" t="s">
        <v>115</v>
      </c>
      <c r="C181" s="79" t="s">
        <v>227</v>
      </c>
      <c r="D181" s="47" t="s">
        <v>98</v>
      </c>
      <c r="E181" s="78">
        <v>1</v>
      </c>
      <c r="F181" s="72"/>
      <c r="G181" s="72"/>
      <c r="H181" s="72"/>
      <c r="I181" s="72"/>
      <c r="J181" s="72"/>
      <c r="K181" s="72"/>
      <c r="L181" s="72"/>
      <c r="M181" s="72"/>
    </row>
    <row r="182" spans="2:13" ht="36" x14ac:dyDescent="0.2">
      <c r="B182" s="76" t="s">
        <v>115</v>
      </c>
      <c r="C182" s="79" t="s">
        <v>228</v>
      </c>
      <c r="D182" s="47" t="s">
        <v>98</v>
      </c>
      <c r="E182" s="78">
        <v>20</v>
      </c>
      <c r="F182" s="72"/>
      <c r="G182" s="72"/>
      <c r="H182" s="72"/>
      <c r="I182" s="72"/>
      <c r="J182" s="72"/>
      <c r="K182" s="72"/>
      <c r="L182" s="72"/>
      <c r="M182" s="72"/>
    </row>
    <row r="183" spans="2:13" ht="36" x14ac:dyDescent="0.2">
      <c r="B183" s="76" t="s">
        <v>115</v>
      </c>
      <c r="C183" s="79" t="s">
        <v>165</v>
      </c>
      <c r="D183" s="47" t="s">
        <v>98</v>
      </c>
      <c r="E183" s="78">
        <v>1</v>
      </c>
      <c r="F183" s="72"/>
      <c r="G183" s="72"/>
      <c r="H183" s="72"/>
      <c r="I183" s="72"/>
      <c r="J183" s="72"/>
      <c r="K183" s="72"/>
      <c r="L183" s="72"/>
      <c r="M183" s="72"/>
    </row>
    <row r="184" spans="2:13" ht="36" x14ac:dyDescent="0.2">
      <c r="B184" s="76" t="s">
        <v>115</v>
      </c>
      <c r="C184" s="79" t="s">
        <v>229</v>
      </c>
      <c r="D184" s="47" t="s">
        <v>98</v>
      </c>
      <c r="E184" s="78">
        <v>20</v>
      </c>
      <c r="F184" s="72"/>
      <c r="G184" s="72"/>
      <c r="H184" s="72"/>
      <c r="I184" s="72"/>
      <c r="J184" s="72"/>
      <c r="K184" s="72"/>
      <c r="L184" s="72"/>
      <c r="M184" s="72"/>
    </row>
    <row r="185" spans="2:13" ht="25.5" customHeight="1" x14ac:dyDescent="0.2">
      <c r="B185" s="76" t="s">
        <v>115</v>
      </c>
      <c r="C185" s="80" t="s">
        <v>230</v>
      </c>
      <c r="D185" s="47" t="s">
        <v>98</v>
      </c>
      <c r="E185" s="78">
        <v>2</v>
      </c>
      <c r="F185" s="72"/>
      <c r="G185" s="72"/>
      <c r="H185" s="72"/>
      <c r="I185" s="72"/>
      <c r="J185" s="72"/>
      <c r="K185" s="72"/>
      <c r="L185" s="72"/>
      <c r="M185" s="72"/>
    </row>
    <row r="186" spans="2:13" ht="24" x14ac:dyDescent="0.2">
      <c r="B186" s="76" t="s">
        <v>115</v>
      </c>
      <c r="C186" s="79" t="s">
        <v>231</v>
      </c>
      <c r="D186" s="47" t="s">
        <v>117</v>
      </c>
      <c r="E186" s="78">
        <v>1</v>
      </c>
      <c r="F186" s="72"/>
      <c r="G186" s="72"/>
      <c r="H186" s="72"/>
      <c r="I186" s="72"/>
      <c r="J186" s="72"/>
      <c r="K186" s="72"/>
      <c r="L186" s="72"/>
      <c r="M186" s="72"/>
    </row>
    <row r="187" spans="2:13" ht="28.5" customHeight="1" x14ac:dyDescent="0.2">
      <c r="B187" s="59" t="s">
        <v>232</v>
      </c>
      <c r="C187" s="60"/>
      <c r="D187" s="61"/>
      <c r="E187" s="61"/>
      <c r="F187" s="62"/>
      <c r="G187" s="62"/>
      <c r="H187" s="62"/>
      <c r="I187" s="62"/>
      <c r="J187" s="62"/>
      <c r="K187" s="62"/>
      <c r="L187" s="62"/>
      <c r="M187" s="63"/>
    </row>
    <row r="188" spans="2:13" ht="39" customHeight="1" x14ac:dyDescent="0.2">
      <c r="B188" s="76" t="s">
        <v>96</v>
      </c>
      <c r="C188" s="79" t="s">
        <v>233</v>
      </c>
      <c r="D188" s="47" t="s">
        <v>98</v>
      </c>
      <c r="E188" s="78">
        <v>2</v>
      </c>
      <c r="F188" s="72"/>
      <c r="G188" s="72"/>
      <c r="H188" s="72"/>
      <c r="I188" s="72"/>
      <c r="J188" s="72"/>
      <c r="K188" s="72"/>
      <c r="L188" s="72"/>
      <c r="M188" s="72"/>
    </row>
    <row r="189" spans="2:13" ht="24" x14ac:dyDescent="0.2">
      <c r="B189" s="76" t="s">
        <v>96</v>
      </c>
      <c r="C189" s="79" t="s">
        <v>234</v>
      </c>
      <c r="D189" s="47" t="s">
        <v>98</v>
      </c>
      <c r="E189" s="78">
        <v>1</v>
      </c>
      <c r="F189" s="72"/>
      <c r="G189" s="72"/>
      <c r="H189" s="72"/>
      <c r="I189" s="72"/>
      <c r="J189" s="72"/>
      <c r="K189" s="72"/>
      <c r="L189" s="72"/>
      <c r="M189" s="72"/>
    </row>
    <row r="190" spans="2:13" ht="25.5" customHeight="1" x14ac:dyDescent="0.2">
      <c r="B190" s="76" t="s">
        <v>96</v>
      </c>
      <c r="C190" s="80" t="s">
        <v>235</v>
      </c>
      <c r="D190" s="47" t="s">
        <v>98</v>
      </c>
      <c r="E190" s="78">
        <v>1</v>
      </c>
      <c r="F190" s="72"/>
      <c r="G190" s="72"/>
      <c r="H190" s="72"/>
      <c r="I190" s="72"/>
      <c r="J190" s="72"/>
      <c r="K190" s="72"/>
      <c r="L190" s="72"/>
      <c r="M190" s="72"/>
    </row>
    <row r="191" spans="2:13" ht="25.5" customHeight="1" x14ac:dyDescent="0.2">
      <c r="B191" s="76" t="s">
        <v>115</v>
      </c>
      <c r="C191" s="80" t="s">
        <v>236</v>
      </c>
      <c r="D191" s="47" t="s">
        <v>98</v>
      </c>
      <c r="E191" s="78">
        <v>2</v>
      </c>
      <c r="F191" s="72"/>
      <c r="G191" s="72"/>
      <c r="H191" s="72"/>
      <c r="I191" s="72"/>
      <c r="J191" s="72"/>
      <c r="K191" s="72"/>
      <c r="L191" s="72"/>
      <c r="M191" s="72"/>
    </row>
    <row r="192" spans="2:13" ht="23.25" customHeight="1" x14ac:dyDescent="0.2">
      <c r="B192" s="76" t="s">
        <v>115</v>
      </c>
      <c r="C192" s="80" t="s">
        <v>237</v>
      </c>
      <c r="D192" s="47" t="s">
        <v>98</v>
      </c>
      <c r="E192" s="78">
        <v>3</v>
      </c>
      <c r="F192" s="72"/>
      <c r="G192" s="72"/>
      <c r="H192" s="72"/>
      <c r="I192" s="72"/>
      <c r="J192" s="72"/>
      <c r="K192" s="72"/>
      <c r="L192" s="72"/>
      <c r="M192" s="72"/>
    </row>
    <row r="193" spans="2:13" ht="24" x14ac:dyDescent="0.2">
      <c r="B193" s="76" t="s">
        <v>115</v>
      </c>
      <c r="C193" s="79" t="s">
        <v>238</v>
      </c>
      <c r="D193" s="47" t="s">
        <v>98</v>
      </c>
      <c r="E193" s="78">
        <v>1</v>
      </c>
      <c r="F193" s="72"/>
      <c r="G193" s="72"/>
      <c r="H193" s="72"/>
      <c r="I193" s="72"/>
      <c r="J193" s="72"/>
      <c r="K193" s="72"/>
      <c r="L193" s="72"/>
      <c r="M193" s="72"/>
    </row>
    <row r="194" spans="2:13" ht="24" x14ac:dyDescent="0.2">
      <c r="B194" s="76" t="s">
        <v>115</v>
      </c>
      <c r="C194" s="79" t="s">
        <v>239</v>
      </c>
      <c r="D194" s="47" t="s">
        <v>98</v>
      </c>
      <c r="E194" s="78">
        <v>1</v>
      </c>
      <c r="F194" s="72"/>
      <c r="G194" s="72"/>
      <c r="H194" s="72"/>
      <c r="I194" s="72"/>
      <c r="J194" s="72"/>
      <c r="K194" s="72"/>
      <c r="L194" s="72"/>
      <c r="M194" s="72"/>
    </row>
    <row r="195" spans="2:13" ht="24" x14ac:dyDescent="0.2">
      <c r="B195" s="76" t="s">
        <v>115</v>
      </c>
      <c r="C195" s="79" t="s">
        <v>240</v>
      </c>
      <c r="D195" s="47" t="s">
        <v>98</v>
      </c>
      <c r="E195" s="78">
        <v>2</v>
      </c>
      <c r="F195" s="72"/>
      <c r="G195" s="72"/>
      <c r="H195" s="72"/>
      <c r="I195" s="72"/>
      <c r="J195" s="72"/>
      <c r="K195" s="72"/>
      <c r="L195" s="72"/>
      <c r="M195" s="72"/>
    </row>
    <row r="196" spans="2:13" ht="36" x14ac:dyDescent="0.2">
      <c r="B196" s="76" t="s">
        <v>115</v>
      </c>
      <c r="C196" s="77" t="s">
        <v>241</v>
      </c>
      <c r="D196" s="47" t="s">
        <v>98</v>
      </c>
      <c r="E196" s="78">
        <v>3</v>
      </c>
      <c r="F196" s="72"/>
      <c r="G196" s="72"/>
      <c r="H196" s="72"/>
      <c r="I196" s="72"/>
      <c r="J196" s="72"/>
      <c r="K196" s="72"/>
      <c r="L196" s="72"/>
      <c r="M196" s="72"/>
    </row>
  </sheetData>
  <mergeCells count="5">
    <mergeCell ref="G4:I4"/>
    <mergeCell ref="B5:B7"/>
    <mergeCell ref="C5:C7"/>
    <mergeCell ref="D5:D7"/>
    <mergeCell ref="E5:E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ADM  SEM Desoneração  </vt:lpstr>
      <vt:lpstr>ADM COM Desoneração</vt:lpstr>
      <vt:lpstr>Equip Indiretos</vt:lpstr>
      <vt:lpstr>'ADM  SEM Desoneração 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</dc:creator>
  <cp:lastModifiedBy>Viviane Giamberardino</cp:lastModifiedBy>
  <cp:lastPrinted>2024-04-03T20:32:08Z</cp:lastPrinted>
  <dcterms:created xsi:type="dcterms:W3CDTF">2022-03-22T15:05:09Z</dcterms:created>
  <dcterms:modified xsi:type="dcterms:W3CDTF">2024-04-08T12:37:52Z</dcterms:modified>
</cp:coreProperties>
</file>